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085" tabRatio="590" activeTab="4"/>
  </bookViews>
  <sheets>
    <sheet name="ДЛг" sheetId="1" r:id="rId1"/>
    <sheet name="ДЛГ1" sheetId="2" r:id="rId2"/>
    <sheet name="Леш" sheetId="3" r:id="rId3"/>
    <sheet name="Леш1" sheetId="4" r:id="rId4"/>
    <sheet name="Бер" sheetId="5" r:id="rId5"/>
    <sheet name="Бер1" sheetId="6" r:id="rId6"/>
    <sheet name="Заб" sheetId="7" r:id="rId7"/>
    <sheet name="Заб1" sheetId="8" r:id="rId8"/>
    <sheet name="Лаг" sheetId="9" r:id="rId9"/>
    <sheet name="Лаг1" sheetId="10" r:id="rId10"/>
    <sheet name="Бро" sheetId="11" r:id="rId11"/>
    <sheet name="Бр1" sheetId="12" r:id="rId12"/>
    <sheet name="Підк" sheetId="13" r:id="rId13"/>
    <sheet name="Підк1" sheetId="14" r:id="rId14"/>
    <sheet name="Лист3" sheetId="15" r:id="rId15"/>
    <sheet name="Лист2" sheetId="16" r:id="rId16"/>
    <sheet name="Лист1" sheetId="17" r:id="rId17"/>
  </sheets>
  <definedNames>
    <definedName name="_xlnm.Print_Titles" localSheetId="0">'ДЛг'!$9:$11</definedName>
    <definedName name="_xlnm.Print_Titles" localSheetId="2">'Леш'!$10:$12</definedName>
    <definedName name="_xlnm.Print_Area" localSheetId="4">'Бер'!$A$4:$N$66</definedName>
    <definedName name="_xlnm.Print_Area" localSheetId="11">'Бр1'!$B$5:$N$28</definedName>
    <definedName name="_xlnm.Print_Area" localSheetId="10">'Бро'!$A$1:$M$36</definedName>
    <definedName name="_xlnm.Print_Area" localSheetId="0">'ДЛг'!$A$1:$O$174</definedName>
    <definedName name="_xlnm.Print_Area" localSheetId="1">'ДЛГ1'!$A$6:$L$30</definedName>
    <definedName name="_xlnm.Print_Area" localSheetId="6">'Заб'!$A$1:$N$53</definedName>
    <definedName name="_xlnm.Print_Area" localSheetId="7">'Заб1'!$A$2:$M$24</definedName>
    <definedName name="_xlnm.Print_Area" localSheetId="8">'Лаг'!$A$1:$N$40</definedName>
    <definedName name="_xlnm.Print_Area" localSheetId="9">'Лаг1'!$A$3:$M$26</definedName>
    <definedName name="_xlnm.Print_Area" localSheetId="2">'Леш'!$A$1:$N$56</definedName>
    <definedName name="_xlnm.Print_Area" localSheetId="3">'Леш1'!$A$4:$L$24</definedName>
    <definedName name="_xlnm.Print_Area" localSheetId="15">'Лист2'!$AE$3:$AQ$52</definedName>
    <definedName name="_xlnm.Print_Area" localSheetId="14">'Лист3'!$B$5:$M$41</definedName>
  </definedNames>
  <calcPr fullCalcOnLoad="1"/>
</workbook>
</file>

<file path=xl/sharedStrings.xml><?xml version="1.0" encoding="utf-8"?>
<sst xmlns="http://schemas.openxmlformats.org/spreadsheetml/2006/main" count="2327" uniqueCount="444">
  <si>
    <t>"ЗАТВЕРДЖУЮ"</t>
  </si>
  <si>
    <t>ПРОЕКТ</t>
  </si>
  <si>
    <t>Урочище</t>
  </si>
  <si>
    <t>Квартал</t>
  </si>
  <si>
    <t>Виділ</t>
  </si>
  <si>
    <t>Площа (до 0,1га)</t>
  </si>
  <si>
    <t>Тип лісорослинних умов</t>
  </si>
  <si>
    <t>Характеристика ділянки</t>
  </si>
  <si>
    <t>Наявність підросту, порослі головних порід</t>
  </si>
  <si>
    <t>Намічені заходи по сприянню природному поновленню, передбачуваний склад насадження</t>
  </si>
  <si>
    <t>Рік переведення у вкриту лісом площу</t>
  </si>
  <si>
    <t>Категорія лісокультурної площі або насадження, згарище, галявина, зруб, склад насадження, клас віку, повнота,рік заходів чи пожежі, інше</t>
  </si>
  <si>
    <t>порода, склад</t>
  </si>
  <si>
    <t>походження</t>
  </si>
  <si>
    <t>кількість тис.шт/га</t>
  </si>
  <si>
    <t>стан</t>
  </si>
  <si>
    <t>С3</t>
  </si>
  <si>
    <t>Лагодівське лісництво</t>
  </si>
  <si>
    <t>Д2</t>
  </si>
  <si>
    <t>Форма №04</t>
  </si>
  <si>
    <t>висота (до 0,1м)</t>
  </si>
  <si>
    <t>Всього</t>
  </si>
  <si>
    <t>насіневе</t>
  </si>
  <si>
    <t>Площа (до 0,1 га)</t>
  </si>
  <si>
    <t>Берлинське лісництво</t>
  </si>
  <si>
    <t>Категорія лісокультурної площі</t>
  </si>
  <si>
    <t>В3</t>
  </si>
  <si>
    <t>С4</t>
  </si>
  <si>
    <t>С2</t>
  </si>
  <si>
    <t>В2</t>
  </si>
  <si>
    <t>В тому числі:</t>
  </si>
  <si>
    <t xml:space="preserve"> 1. за головними породами:</t>
  </si>
  <si>
    <t>Сосна звичайна</t>
  </si>
  <si>
    <t>2. за типами лісорослинних умов:</t>
  </si>
  <si>
    <t>3. за категоріями лісокультурної площі:</t>
  </si>
  <si>
    <t>зруби</t>
  </si>
  <si>
    <t>Вільха чорна</t>
  </si>
  <si>
    <t>Бк</t>
  </si>
  <si>
    <t>Сзв</t>
  </si>
  <si>
    <t>Лешнівське лісництвово</t>
  </si>
  <si>
    <t>Підкамінське лісництво</t>
  </si>
  <si>
    <t>Бук лісовий</t>
  </si>
  <si>
    <t xml:space="preserve">                                                    </t>
  </si>
  <si>
    <t>Інженер лісових культур                                                   Круть Р.Р.</t>
  </si>
  <si>
    <t>га</t>
  </si>
  <si>
    <t>Інженер лісових культур                                                  Круть Р.Р</t>
  </si>
  <si>
    <t xml:space="preserve"> </t>
  </si>
  <si>
    <t>Інженер лісових культур                                                   Круть Р.Р</t>
  </si>
  <si>
    <t xml:space="preserve">                               Інженер лісових культур                                                   Круть Р.Р.</t>
  </si>
  <si>
    <t xml:space="preserve"> га</t>
  </si>
  <si>
    <t>Зруб 2021 року</t>
  </si>
  <si>
    <t>В4</t>
  </si>
  <si>
    <t>Проведення борозн через 2.0м  МТЗ-82+пкл-70 6Сзв4Бп</t>
  </si>
  <si>
    <t>Проект перевірено і погоджено з зауваженнями  ________________________  " __ " ________________ 2022 року</t>
  </si>
  <si>
    <t>Проведення борозн через 2.0м  МТЗ-82+пкл-70 7Влч2Дзв1Бп+Сз</t>
  </si>
  <si>
    <t>Проведення борозн через 2.0м  МТЗ-82+пкл-70 10Влч+БП</t>
  </si>
  <si>
    <t>сз</t>
  </si>
  <si>
    <t>влч</t>
  </si>
  <si>
    <t>Сз</t>
  </si>
  <si>
    <t>дзв</t>
  </si>
  <si>
    <t>заболотці</t>
  </si>
  <si>
    <t>лагодів</t>
  </si>
  <si>
    <t>берлин</t>
  </si>
  <si>
    <t>пдд</t>
  </si>
  <si>
    <t>лпд</t>
  </si>
  <si>
    <t>Дзв</t>
  </si>
  <si>
    <t>Лпд</t>
  </si>
  <si>
    <t>Плд</t>
  </si>
  <si>
    <t>клг</t>
  </si>
  <si>
    <t>кля</t>
  </si>
  <si>
    <t>дчр</t>
  </si>
  <si>
    <t>,</t>
  </si>
  <si>
    <t>Дз</t>
  </si>
  <si>
    <t xml:space="preserve">плд </t>
  </si>
  <si>
    <t xml:space="preserve">Проведення борозн через 2.0м  МТЗ-82+пкл-70 10Сзв, введення недостаючих порід 0,5 Дуба зв та 0,1 Плодових </t>
  </si>
  <si>
    <t xml:space="preserve">Проведення борозн через 2.0м  МТЗ-82+пкл-70 10Сзв, введення недостаючих порід 0,13 Плодових </t>
  </si>
  <si>
    <t xml:space="preserve">Проведення борозн через 2.0м  МТЗ-82+пкл-70 10Сзв, введення недостаючих порід Дуба     0,3 тис.шт </t>
  </si>
  <si>
    <t xml:space="preserve">Проведення борозн через 2.0м  МТЗ-82+пкл-70 10Сзв, введення недостаючих порід 0,4 Сосна  зв та 0,1 Плодових </t>
  </si>
  <si>
    <t xml:space="preserve">Проведення борозн через 2.0м  МТЗ-82+пкл-70 10Сзв , введення недостаючих порід 0,5 тис.шт. Дуба зв та 0,1 тис.шт.  Плодових </t>
  </si>
  <si>
    <t>Проведення борозн через 2.0м  МТЗ-82+пкл-70 10Сзв+Дзв+Влч  введення недостаючих порід Дуба зв 0,5 тис.шт. та Плодових 0,1 тис.шт.</t>
  </si>
  <si>
    <t>Проведення борозн через 2.0м  МТЗ-82+пкл-70 10Сзв+Дзв, , введення недостаючих порід Дуба зв 0,5 тис.шт. та Плодових 0,1 тис.шт.</t>
  </si>
  <si>
    <t xml:space="preserve">Проведення борозн через 2.0м  МТЗ-82+пкл-70, 10Сзв+Дзв+Сб+Бп,, введення недостаючих порід  Сосни зв 0,5 тис.шт. та Плодових  0,1 тис.шт. </t>
  </si>
  <si>
    <t xml:space="preserve">Проведення борозн через 2.0м  МТЗ-82+пкл-70 10Сзв+Дзв, , введення недостаючих порід  Сосни зв 0,5 тис.шт. та Плодових  0,1 тис.шт. </t>
  </si>
  <si>
    <t>Проведення борозн через 2.0м  МТЗ-82+пкл-70 10Сзв, введення недостаючих порід Дуба зв 0,5 тис.шт. та Плодових 0,1 тис.шт</t>
  </si>
  <si>
    <t xml:space="preserve">Проведення борозн через 2.0м  МТЗ-82+пкл-70 10Сзв, введення недостаючих порід  Сосни зв 0,5 тис.шт. та Плодових  0,1 тис.шт. </t>
  </si>
  <si>
    <t xml:space="preserve">Проведення борозн через 2.0м  МТЗ-82+пкл-70 10Сзв+Дзв, введення недостаючих порід   Сосни зв 0,5 тис.шт. та Плодових  0,1 тис.шт. </t>
  </si>
  <si>
    <t xml:space="preserve">Проведення борозн через 2.0м  МТЗ-82+пкл-70 6Сз2Дзв1Влч1Бп, введення недостаючих порід Дуба     0,5 тис.шт.  та Плодових  0,1 тис.шт. </t>
  </si>
  <si>
    <t xml:space="preserve">Проведення борозн через 2.0м  МТЗ-82+пкл-70 10Сзв+Бп, введення недостаючих порід Дуба зв 0,5 тис.шт.  та Плодових  0,1 тис.шт. </t>
  </si>
  <si>
    <t xml:space="preserve">Проведення борозн через 2.0м  МТЗ-82+пкл-70 5Сзв4Гзв1Дчр+Дзв, введення недостаючих порід  Дуба     0,5 тис.шт.  та Плодових  0,1 тис.шт. </t>
  </si>
  <si>
    <t xml:space="preserve">Проведення борозн через 2.0м  МТЗ-82+пкл-70 5Сзв4Гзв1Дчр+Дзв, введення недостаючих порід  . Дуба зв 0,5 тис.шт. в та плодових 0,1тис.шт.   </t>
  </si>
  <si>
    <t xml:space="preserve">Проведення борозн через 2.0м  МТЗ-82+пкл-70 9Сзв1гз, введення недостаючих порід Сосна зв  0,5 та 0,1 Плодових </t>
  </si>
  <si>
    <t>Проведення борозн через 2.0м  МТЗ-82+пкл-70 9Сзв1Влч, введення недостаючих порід Сосни зв 0,5тис. шт. та плодових 0,1 тис. шт</t>
  </si>
  <si>
    <t>Проведення борозн через 2.0м  МТЗ-82+пкл-70 9Сзв1гз, введення недостаючих порід Дуба зв 0,5 тис. шт.  та Плодових  0,1 тис. шт</t>
  </si>
  <si>
    <t xml:space="preserve">Проведення борозн через 2.0м  МТЗ-82+пкл-70 10Сзв, введення недостаючих порід Сосни зв 0,5 тис. шт.  та плодових  0,1тис.шт </t>
  </si>
  <si>
    <t xml:space="preserve">Проведення борозн через 2.0м  МТЗ-82+пкл-70 10Сзв, введення недостаючих порід  Сосни зв 0,5 тис. шт та Плодових  0,1 тис. шт. </t>
  </si>
  <si>
    <t xml:space="preserve">Проведення борозн через 2.0м  МТЗ-82+пкл-70 9Сзв1Влч+Дзв+Лпд+Бп, введення недостаючих порід Дуба  зв 0,3 тис.шт.  та плодових 0,1 тис.шт. </t>
  </si>
  <si>
    <t xml:space="preserve">Проведення борозн через 2.0м  МТЗ-82+пкл-70 9Сзв1гз, введення недостаючих порід Сосна зв 0,5 тис.шт. та плодових  0,1 тис. шт. </t>
  </si>
  <si>
    <t xml:space="preserve">Проведення борозн через 2.0м  МТЗ-82+пкл-70 9Сзв1гз, введення недостаючих порід  Дуба зв 0,5 тис. шт.   та плодових  0,1 тис. шт. </t>
  </si>
  <si>
    <t xml:space="preserve">Проведення борозн через 2.0м  МТЗ-82+пкл-70 9Сзв1гз, введення недостаючих порід Дуба  зв 0,5 тис.шт.  та плодових  0,1 тис. шт </t>
  </si>
  <si>
    <t xml:space="preserve">Проведення борозн через 2.0м  МТЗ-82+пкл-70 9Сзв1гз, введення недостаючих порід Сосна  зв 0,5  та плодових  0,1 тис. шт </t>
  </si>
  <si>
    <t xml:space="preserve">Проведення борозн через 2.0м  МТЗ-82+пкл-70 9Сзв1гз, введення недостаючих порід  Сосна  зв  0,5  та плодових 0,1 тис. шт. </t>
  </si>
  <si>
    <t xml:space="preserve">Проведення борозн через 2.0м  МТЗ-82+пкл-70 9Сзв1гз, введення недостаючих порід Сосна  зв  0,5  та плодових 0,1 тис. шт. </t>
  </si>
  <si>
    <t xml:space="preserve">Проведення борозн через 2.0м  МТЗ-82+пкл-70 10Сзв, введення недостаючих порід  Дуба зв 0,4 тис. шт.   та плодових  0,08 тис. шт. </t>
  </si>
  <si>
    <t xml:space="preserve">Проведення борозн через 2.0м  МТЗ-82+пкл-70 10Сзв, введення недостаючих порід  Сосна  зв 0,2  та плодових  0,1 тис. шт </t>
  </si>
  <si>
    <t xml:space="preserve">Проведення борозн через 2.0м  МТЗ-82+пкл-70 10Сзв, введення недостаючих порід  Дуба зв 0,4 тис. шт.   та плодових  0,1тис. шт. </t>
  </si>
  <si>
    <t xml:space="preserve">Заболотцівське л-во </t>
  </si>
  <si>
    <t xml:space="preserve">Проведення борозн через 2.0м  МТЗ-82+пкл-70 9Сзв1гз, введення недостаючих порід Дуба зв 0,5 тис. шт.   та плодових  0,1тис. шт. </t>
  </si>
  <si>
    <t xml:space="preserve">Проведення борозн через 2.0м  МТЗ-82+пкл-70 9Сзв1Влч+Бп   введення недостаючих порідуба зв 0,5 тис. шт.   та плодових  0,1тис. шт. </t>
  </si>
  <si>
    <t xml:space="preserve">Проведення борозн через 2.0м  МТЗ-82+пкл-70 10Сзв, введення недостаючих порід Сосна  зв  0,5  та плодових 0,1 тис. шт. </t>
  </si>
  <si>
    <t xml:space="preserve">Проведення борозн через 2.0м  МТЗ-82+пкл-70 9Сзв1гз, введення недостаючих порід   Дуба зв 0,5 тис. шт.   та плодових  0,1тис. шт. </t>
  </si>
  <si>
    <t xml:space="preserve">Проведення борозн через 2.0м  МТЗ-82+пкл-70 10Сзв, введення недостаючих порід Дуба       0,5 тис.шт. </t>
  </si>
  <si>
    <t>Дчр</t>
  </si>
  <si>
    <t>всього</t>
  </si>
  <si>
    <t xml:space="preserve">Проведення борозн через 2.0м  МТЗ-82+пкл-70 8Сз2Дзв+Влч+Бп+Гз, введення недостаючих порід: Сз 0,2 тис. шт., Плд 0,2 тис.шт </t>
  </si>
  <si>
    <t xml:space="preserve">Проведення борозн через 2.0м  МТЗ-82+пкл-70 8Сз2Гз введення недостаючих порід:  Плд 0,3тис.шт, Лпд 0,4 тис.шт. </t>
  </si>
  <si>
    <t>Проведення борозн через 2.0м  МТЗ-82+пкл-70 9Сз1Гз введення недостаючих порід: Дзв     0,6 тис. шт.</t>
  </si>
  <si>
    <t>Проведення борозн через 2.0м  МТЗ-82+пкл-70 9Сз1Дчр+Дз введення недостаючих порід: Дзв     0,6 тис. шт.</t>
  </si>
  <si>
    <t>Проведення борозн через 2.0м  МТЗ-82+пкл-70 9Сз1Дчр+Дз, введення недостаючих порід: Дзв     0,6 тис. шт.</t>
  </si>
  <si>
    <t>Проведення борозн через 2.0м  МТЗ-82+пкл-70 9Сз1Гз введення недостаючих порід: Дзв     0,4тис. шт. Плд 0,1 тис. шт.</t>
  </si>
  <si>
    <t>Проведення борозн через 2.0м  МТЗ-82+пкл-70 9Сз1Гз введення недостаючих порід: Клг 0,5 тис.шт.Плд   0,1тис. шт.</t>
  </si>
  <si>
    <t>Проведення борозн через 2.0м  МТЗ-82+пкл-70 10Сзв+Дзв введення недостаючих порід: Дзв 0,3 тис.шт.Плд   0,2тис. шт.</t>
  </si>
  <si>
    <t>Проведення борозн через 2.0м  МТЗ-82+пкл-70 10СзДзв+Влч введення недостаючих порід: Дуб     0,2 тис. шт. Клг 0,2 тис.шт.Плд   0,2тис. шт.</t>
  </si>
  <si>
    <t>Проведення борозн через 2.0м  МТЗ-82+пкл-70 8Сзв1Дз1Влч введення недостаючих порід: дуб      0,6тис. шт.</t>
  </si>
  <si>
    <t>Проведення борозн через 2.0м  МТЗ-82+пкл-70 10Сзв  введенння недостаючих порід Сз 0,3 тис.шт.Плд   0,3тис. шт.</t>
  </si>
  <si>
    <t>Проведення борозн через 2.0м  МТЗ-82+пкл-70 10Сзв+Дзв   введенння недостаючих порід Сз 0,3 тис.шт.Плд   0,3тис. шт.</t>
  </si>
  <si>
    <t>Проведення борозн через 2.0м  МТЗ-82+пкл-70 10Сзв введення недостаючих порід: Дзв 0,3 тис.шт.Плд   0,3тис. шт.</t>
  </si>
  <si>
    <t>Проведення борозн через 2.0м  МТЗ-82+пкл-70 9Сзв1Влч  введення недостаючих порід: Дзв 0,1 тис.шт.Плд   0,1тис. шт.</t>
  </si>
  <si>
    <t>Проведення борозн через 2.0м  МТЗ-82+пкл-70 10Сзв+Дзв введення недостаючих порід: Сз 0,3 тис.шт.Плд   0,1тис. шт.</t>
  </si>
  <si>
    <t>Проведення борозн через 2.0м  МТЗ-82+пкл-70 7Сзв2Бп1Ос введення недостаючих порід: Дзв 0,4 тис.шт.Плд   0,07тис. шт.</t>
  </si>
  <si>
    <t>Проведення борозн через 2.0м  МТЗ-82+пкл-70 4Сзв3Бп3Влч введення недостаючих порід: Дзв 0,1 тис.шт.Плд   0,1тис. шт.</t>
  </si>
  <si>
    <t>Проведення борозн через 2.0м  МТЗ-82+пкл-70 7Сзв2Дчр1Влч введення недостаючих порід: Сз 0,3 тис.шт.Плд   0,3тис. шт.</t>
  </si>
  <si>
    <t>Проведення борозн через 2.0м  МТЗ-82+пкл-70 7Сзв2Дчр1Влч введення недостаючих порід: Плд   0,1тис. шт.</t>
  </si>
  <si>
    <t>Проведення борозн через 2.0м  МТЗ-82+пкл-70 7Сзв2Дчр1Влч  введення недостаючих порід: Плд   0,2 тис. шт.</t>
  </si>
  <si>
    <t>Проведення борозн через 2.0м  МТЗ-82+пкл-70 10Сзв введення недостаючих порід: Дзв 0,2 тис.шт.Плд   0,4тис. шт.</t>
  </si>
  <si>
    <t>Проведення борозн через 2.0м  МТЗ-82+пкл-70 9Сзв1Влч введення недостаючих порід: Сз 0,2 тис.шт.Лпд   0,4тис. шт.</t>
  </si>
  <si>
    <t>Проведення борозн через 2.0м  МТЗ-82+пкл-70 9Сзв1Влч введення недостаючих порід: Дзв 0,2 тис.шт.Плд   0,1тис. шт.</t>
  </si>
  <si>
    <t>Проведення борозн через 2.0м  МТЗ-82+пкл-70 10Сзв+Дзв введення недостаючих порід: Дзв 0,2 тис.шт.Плд   0,1 тис. шт.</t>
  </si>
  <si>
    <t>Проведення борозн через 2.0м  МТЗ-82+пкл-70 10Сзв+Дзв введення недостаючих порід: Дзв 0,1 тис.шт.Плд   0,1 тис. шт.</t>
  </si>
  <si>
    <t>Проведення борозн через 2.0м  МТЗ-82+пкл-70 10Сзв+Дзв введення недостаючих порід: Дзв 0,3 тис.шт.Лпд   0,07тис. шт.</t>
  </si>
  <si>
    <t>Проведення борозн через 2.0м  МТЗ-82+пкл-70 7Сзв2Дз1Влч+Бп введення недостаючих порід: Сз 0,2 тис.шт.Плд   0,1тис. шт.</t>
  </si>
  <si>
    <t>Проведення борозн через 2.0м  МТЗ-82+пкл-70 10Сзв введення недостаючих порід: Клг 0,2 тис.шт.Плд   0,2тис. шт.</t>
  </si>
  <si>
    <t>Проведення борозн через 2.0м  МТЗ-82+пкл-70 9Сзв1Бп+Влч введення недостаючих порід: Кля 0,2 тис.шт.Плд   0,2тис. шт.</t>
  </si>
  <si>
    <t>Проведення борозн через 2.0м  МТЗ-82+пкл-70 9Сзв1Бп+Влч введення недостаючих порід: Кля 0,2 тис.шт.Плд   0,1тис. шт.</t>
  </si>
  <si>
    <t>Проведення борозн через 2.0м  МТЗ-82+пкл-70 8Сзв2Дзв введення недостаючих порід: Клг 0,1 тис.шт.Плд   0,3тис. шт.</t>
  </si>
  <si>
    <t>Проведення борозн через 2.0м  МТЗ-82+пкл-70 10Сзв+Дзв  введення недостаючих порід: Сз 0,2 тис.шт.Плд   0,1тис. шт.</t>
  </si>
  <si>
    <t>Проведення борозн через 2.0м  МТЗ-82+пкл-70 10Сзв+Дзв+Влч  введення недостаючих порід Дзв 0,2 тис.шт.,Лпд  0,4 тис. шт</t>
  </si>
  <si>
    <t xml:space="preserve">Проведення борозн через 2.0м  МТЗ-82+пкл-70 10Сзв+Дзв+Влч  введення недостаючих порід  Сз  0,2 тис. шт. Плд д  0,4 Плд </t>
  </si>
  <si>
    <t>проведення борозн через 2.0м  МТЗ-82+пкл-70 7Сзв1Дзв2Бп введення недостаючих порід Сзв 0,5 тис.шт.,Плд  0,2 тис. шт</t>
  </si>
  <si>
    <t>Проведення борозн через 2.0м  МТЗ-82+пкл-70 10Сзв+Дзв+Влч  введення недостаючих порід Дзв 0,4 тис.шт.,Лпд  0,1 тис. шт Плд 0,1 тис.шт</t>
  </si>
  <si>
    <t>Проведення борозн через 2.0м  МТЗ-82+пкл-70 10Сзв+Дзв+Влч  введення недостаючих порід Сз 0,5 тис. штю Плд 0,1</t>
  </si>
  <si>
    <t>Проведення борозн через 2.0м  МТЗ-82+пкл-70 10Сзв+Дзв+Влч введення недостаючих порід Дзв 0,2 тис. штю Плд 0,4тис.шт.</t>
  </si>
  <si>
    <t>Проведення борозн через 2.0м  МТЗ-82+пкл-70 10Сзв+Дзв+Влч  введення недостаючих порід Сз 0,4 тис. штю Плд 0,2</t>
  </si>
  <si>
    <t>Проведення борозн через 2.0м  МТЗ-82+пкл-70 10Сзв+Дзв+Влч введення недостаючих порід Дзв 0,4 тис. штю Плд 0,2</t>
  </si>
  <si>
    <t xml:space="preserve">Проведення борозн через 2.0м  МТЗ-82+пкл-70 10Сзв+Дзв+Влч  введення недостаючих порід Дзв 0,4 тис. штю Плд 0,2 тис.шт </t>
  </si>
  <si>
    <t>Проведення борозн через 2.0м  МТЗ-82+пкл-70 10Сзв+Дзв+Влч введення недостаючих порід Сз 0,5 тис. штю Плд 0,1 тис. шт</t>
  </si>
  <si>
    <t>Проведення борозн через 2.0м  МТЗ-82+пкл-70 10Сзв+Дзв+Влч   введення недостаючих порід Дзв 0,1 тис. штю Лпд 0,4 тис. шт</t>
  </si>
  <si>
    <t>Проведення борозн через 2.0м  МТЗ-82+пкл-70 10Сзв+Дзв+Влч   введення недостаючих порід Сз 0,5 тис. штю Плд 0,1 тис. шт</t>
  </si>
  <si>
    <t>Проведення борозн через 2.0м  МТЗ-82+пкл-70 10Сзв+Бп  введення недостаючих порід Дзв 0,4 тис. штю Плд 0,1 тис. шт</t>
  </si>
  <si>
    <t>Проведення борозн через 2.0м  МТЗ-82+пкл-70 8Сзв1Дзв1Гз+влч+Клг  введення недостаючих порід Сз 0,5 тис. штю Плд 0,1 тис. шт</t>
  </si>
  <si>
    <t>Проведення борозн через 2.0м  МТЗ-82+пкл-70 10Сзв+Дзв+Влч  введення недостаючих порід Дзв 0,3 тис. штю Плд 0,3 тис. шт</t>
  </si>
  <si>
    <t>Проведення борозн через 2.0м  МТЗ-82+пкл-70 10Сзв+Дзв+Влч   введення недостаючих порід Дзв 0,3 тис. штю Плд 0,3 тис. шт</t>
  </si>
  <si>
    <t>Проведення борозн через 2.0м  МТЗ-82+пкл-70 3Сзв2Дзв1Бп2Влч2Гз  введення недостаючих порід Дзв 0,5 тис. штю Плд 0,1 тис. шт</t>
  </si>
  <si>
    <t>Проведення борозн через 2.0м  МТЗ-82+пкл-70 10Сзв  введення недостаючих порід Сз 0,4 тис. штю Плд 0,1 тис. шт</t>
  </si>
  <si>
    <t>Проведення борозн через 2.0м  МТЗ-82+пкл-70 10Сзв+Дзв+Влч   введення недостаючих порід Дзв 0,5 тис. штю Плд 0,1 тис. шт</t>
  </si>
  <si>
    <t>Проведення борозн через 2.0м  МТЗ-82+пкл-70 10Сзв  введення недостаючих порід Дзв 0,4 тис. штю Плд 0,1 тис. шт</t>
  </si>
  <si>
    <t>Проведення борозн через 2.0м  МТЗ-82+пкл-70 10Сзв+Дзв+Влч   введення недостаючих порід Дзі 0,5 тис. штю Плд 0,1 тис. шт</t>
  </si>
  <si>
    <t>Проведення борозн через 2.0м  МТЗ-82+пкл-70 10Сзв+Дзв  введення недостаючих порід Сз 0,5 тис. штю Плд 0,1 тис. шт</t>
  </si>
  <si>
    <t>Проведення борозн через 2.0м  МТЗ-82+пкл-70 9Сзв1Гз+дзв  введення недостаючих порід Дзв 0,4 тис. штю Плд 0,1 тис. шт</t>
  </si>
  <si>
    <t>Проведення борозн через 2.0м  МТЗ-82+пкл-70 10Сзв+Дзв+Влч  введення недостаючих порід Дзв 0,5 тис. штю Плд 0,1 тис. шт</t>
  </si>
  <si>
    <t>Проведення борозн через 2.0м  МТЗ-82+пкл-70 9Сзв1Дзв  введення недостаючих порід Сз 0,4 тис. штю Плд 0,1 тис. шт</t>
  </si>
  <si>
    <t>Проведення борозн через 2.0м  МТЗ-82+пкл-70 10Сзв+Дзв+Влч  введення недостаючих порід Сз 0,5 тис. штю Плд 0,1 тис. шт</t>
  </si>
  <si>
    <t>Проведення борозн через 2.0м  МТЗ-82+пкл-70 10Сзв+Дзв+Влч   введення недостаючих порід Дзв 0,4 тис. штю Плд 0,1 тис. шт</t>
  </si>
  <si>
    <t>Проведення борозн через 2.0м  МТЗ-82+пкл-70 10Сзв+Дзв+Влч  введення недостаючих порід Д    0,5 тис. штю Плд 0,1 тис. шт</t>
  </si>
  <si>
    <t>Проведення борозн через 2.0м  МТЗ-82+пкл-70 10Сзв+Дзв+Влч   введення недостаючих порід Дзв 0,2 тис. штю Плд 0,3 тис. шт</t>
  </si>
  <si>
    <t>Проведення борозн через 2.0м  МТЗ-82+пкл-70 10Сзв+Дзв+Влч   введення недостаючих порід Дзв 0,1 тис. шт Сз 0,2 тис. шт Плд 0,1 тис. шт</t>
  </si>
  <si>
    <t>Проведення борозн через 2.0м  МТЗ-82+пкл-70 10Сзв+Дзв+Влч   введення недостаючих порід Дзв 0,4 тис. шт Плд 0,1 тис. шт</t>
  </si>
  <si>
    <t xml:space="preserve">Проведення борозн через 2.0м  МТЗ-82+пкл-70  10Сзв  , введення недостаючих порід: дуба     0,6 тис. шт., </t>
  </si>
  <si>
    <t xml:space="preserve">Проведення борозн через 2.0м  МТЗ-82+пкл-70  10Сзв , введення недостаючих порід: дуба     0,6 тис. шт., </t>
  </si>
  <si>
    <t xml:space="preserve">Проведення борозн через 2.0м  МТЗ-82+пкл-70  10Сзв+Дзв+Дчр  введення недостаючих порід: плодові  0,4 тис. шт., липу дрібнолисту 0,2 </t>
  </si>
  <si>
    <t xml:space="preserve">Проведення борозн через 2.0м  МТЗ-82+пкл-70  10Сзв+Дзв , введення недостаючих порід: дуба     0,6 тис. шт., </t>
  </si>
  <si>
    <t xml:space="preserve">Проведення борозн через 2.0м  МТЗ-82+пкл-70  10Сзв  введення недостаючих порід: дуба     0,6 тис. шт., </t>
  </si>
  <si>
    <t xml:space="preserve">Проведення борозн через 2.0м  МТЗ-82+пкл-70  10Сзв+Дчр  введення недостаючих порід: дуба     0,6 тис. шт., </t>
  </si>
  <si>
    <t>Проведення борозн через 2.0м  МТЗ-82+пкл-70  10Сзв+Ос+Дзв+Бп  введення недостаючих порід: дуба     0,6 тис. шт.</t>
  </si>
  <si>
    <t>Проведення борозн через 2.0м  МТЗ-82+пкл-70  10Сзв+Дзв , введення недостаючих порід: дуба     0,6 тис. шт.,</t>
  </si>
  <si>
    <t xml:space="preserve">Проведення борозн через 2.0м  МТЗ-82+пкл-70  10Сзв+Дзв  введення недостаючих порід: дуба     0,6 тис. шт., </t>
  </si>
  <si>
    <t xml:space="preserve">Проведення борозн через 2.0м  МТЗ-82+пкл-70  10Сзв+Гз+Дчр  введення недостаючих порід: дуба     0,6 тис. шт., </t>
  </si>
  <si>
    <t xml:space="preserve">Проведення борозн через 2.0м  МТЗ-82+пкл-70  10Сзв+Гз  введення недостаючих порід: дуба     0,6 тис. шт., </t>
  </si>
  <si>
    <t>Проведення борозн через 2.0м  МТЗ-82+пкл-70  10Сзв  введення недостаючих порід: дуба     0,6 тис. шт.</t>
  </si>
  <si>
    <t>Берлинське л-во</t>
  </si>
  <si>
    <t>Лагодівське л-во</t>
  </si>
  <si>
    <t>Заболотцівське л-во</t>
  </si>
  <si>
    <t>Клг</t>
  </si>
  <si>
    <t>Кля</t>
  </si>
  <si>
    <t>Лешнівське л-во</t>
  </si>
  <si>
    <t xml:space="preserve">введення недостаючих </t>
  </si>
  <si>
    <t xml:space="preserve">посадка </t>
  </si>
  <si>
    <t>Витрати посад матеріалу</t>
  </si>
  <si>
    <t>Заболотцівське л-в</t>
  </si>
  <si>
    <t>Бродівське л-во</t>
  </si>
  <si>
    <t>Підкамінське л-во</t>
  </si>
  <si>
    <t>посадка</t>
  </si>
  <si>
    <t>доповнення</t>
  </si>
  <si>
    <t>введення недостаючих</t>
  </si>
  <si>
    <t>Бкл</t>
  </si>
  <si>
    <t>Влч</t>
  </si>
  <si>
    <t xml:space="preserve">всього </t>
  </si>
  <si>
    <t xml:space="preserve">Проведення борозн через 2.0м  МТЗ-82+пкл-70 9Сз1Дчр+Дз, введення недостаючих порід: Дзв     0,3 тис. шт. Сзв 0,2 тис.шт.  </t>
  </si>
  <si>
    <t>лешнів</t>
  </si>
  <si>
    <t>Проведення борозн через 2.0м  МТЗ-82+пкл-70 9Сз1Гз введення недостаючих порід: Дчр     0,6 тис. шт.</t>
  </si>
  <si>
    <t>Проведення борозн через 2.0м  МТЗ-82+пкл-70 9Сз1Дчр+Дз введення недостаючих порід: Дчр     0,6 тис. шт.</t>
  </si>
  <si>
    <t>Проведення борозн через 2.0м  МТЗ-82+пкл-70 8Сзв1Дз1Влч введення недостаючих порід: Дчр     0,6тис. шт.</t>
  </si>
  <si>
    <t>Проведення борозн через 2.0м  МТЗ-82+пкл-70 10Сзв, введення недостаючих порід Дуба зв 0,3 тис.шт. Сосна зв. 0,2тис.шт. та Плодових 0,1 тис.шт</t>
  </si>
  <si>
    <t xml:space="preserve">Проведення борозн через 2.0м  МТЗ-82+пкл-70 10Сзв, введення недостаючих порід  Дуба зв. 0,2 тис.шт. Сосни зв 0,3 тис.шт. та Плодових  0,1 тис.шт. </t>
  </si>
  <si>
    <t xml:space="preserve">Проведення борозн через 2.0м  МТЗ-82+пкл-70 10Сзв+Дзв, введення недостаючих порід   дуба зв 0,2 тис. шт. Сосни зв 0,2 тис.шт. та Плодових  0,1 тис.шт. </t>
  </si>
  <si>
    <t xml:space="preserve">Проведення борозн через 2.0м  МТЗ-82+пкл-70 6Сз2Дзв1Влч1Бп, введення недостаючих порід Дуба   зв  0,5 тис.шт.  та Плодових  0,1 тис.шт. </t>
  </si>
  <si>
    <t xml:space="preserve">Проведення борозн через 2.0м  МТЗ-82+пкл-70 5Сзв4Гзв1Дчр+Дзв, введення недостаючих порід  Дуба  зв   0,5 тис.шт.  та Плодових  0,1 тис.шт. </t>
  </si>
  <si>
    <t xml:space="preserve">Проведення борозн через 2.0м  МТЗ-82+пкл-70 5Сзв4Гзв1Дчр+Дзв, введення недостаючих порід  . Дуба зв 0,3 тис.шт. Сосна зв 0,3 тис. шт. та плодових 0,1тис.шт.   </t>
  </si>
  <si>
    <t xml:space="preserve">Проведення борозн через 2.0м  МТЗ-82+пкл-70 10Сзв, введення недостаючих порід 0,13 тис. шт. Плодових </t>
  </si>
  <si>
    <t xml:space="preserve">Проведення борозн через 2.0м  МТЗ-82+пкл-70 10Сзв, введення недостаючих порід Дуба  чр  0,3 тис.шт </t>
  </si>
  <si>
    <t xml:space="preserve">Проведення борозн через 2.0м  МТЗ-82+пкл-70 9Сзв1гз, введення недостаючих порід Дуба зв. 0,1тис.шт Сосна зв  0,2 та 0,1 Плодових </t>
  </si>
  <si>
    <t>Проведення борозн через 2.0м  МТЗ-82+пкл-70 9Сзв1гз, введення недостаючих порід Дуба зв 0,3 тис. шт. Сосни зв 0,2 тис. шт.  та Плодових  0,1 тис. шт</t>
  </si>
  <si>
    <t>Проведення борозн через 2.0м  МТЗ-82+пкл-70 9Сзв1Влч, введення недостаючих порід дуба зв 0,1 тис. шт. Сосни зв 0,4 тис. шт. та плодових 0,1 тис. шт</t>
  </si>
  <si>
    <t xml:space="preserve">Проведення борозн через 2.0м  МТЗ-82+пкл-70 10Сзв, введення недостаючих порід  Дуба зв0,3 тис. шт сосни зв 0,2 тис. шт  Плодових 0,1 тис. шт. </t>
  </si>
  <si>
    <t xml:space="preserve">Проведення борозн через 2.0м  МТЗ-82+пкл-70 10Сзв, введення недостаючих порід  Дуба зв 0,1 тис. шт сосни зв 0,4 тис. шт  Плодових 0,1 тис. шт. </t>
  </si>
  <si>
    <t xml:space="preserve">Проведення борозн через 2.0м  МТЗ-82+пкл-70 10Сзв, введення недостаючих порід Дуба зв0,1 тис. шт сосни зв 0,4 тис. шт  Плодових 0,1 тис. шт.  </t>
  </si>
  <si>
    <t xml:space="preserve">Проведення борозн через 2.0м  МТЗ-82+пкл-70 9Сзв1Влч+Дзв+Лпд+Бп, введення недостаючих порід Дуба чр 0,3 тис. шт   Плодових 0,1 тис. шт. </t>
  </si>
  <si>
    <t xml:space="preserve">Проведення борозн через 2.0м  МТЗ-82+пкл-70 9Сзв1гз, введення недостаючих порід  Дуба зв 0,3 тис. шт. сосна зв 0,2 тис. шт.   та плодових  0,1 тис. шт. </t>
  </si>
  <si>
    <t xml:space="preserve">Проведення борозн через 2.0м  МТЗ-82+пкл-70 9Сзв1гз, введення недостаючих порід Сосна  зв 0,5 тис. шт. та плодових  0,1 тис. шт </t>
  </si>
  <si>
    <t xml:space="preserve">Проведення борозн через 2.0м  МТЗ-82+пкл-70 10Сзв, введення недостаючих порід  Дуба зв 0,3 тис. шт. сосна зв 0,1 тис. шт.  та плодових  0,08 тис. шт. </t>
  </si>
  <si>
    <t xml:space="preserve">Проведення борозн через 2.0м  МТЗ-82+пкл-70 9Сзв1гз, введення недостаючих порід   Дуба зв 0,2 тис. шт. сосна зв 0,3 тис. шт.   та плодових  0,1 тис. шт. </t>
  </si>
  <si>
    <t xml:space="preserve">Проведення борозн через 2.0м  МТЗ-82+пкл-70 10Сзв, введення недостаючих порід  Дуба зв 0,3 тис. шт. сосна зв 0,2 тис. шт   та плодових  0,1тис. шт. </t>
  </si>
  <si>
    <t xml:space="preserve">Проведення борозн через 2.0м  МТЗ-82+пкл-70 9Сзв1гз, введення недостаючих порід Дуба зв 0,1 тис. шт. сона зв 0,2 тис. шт.   та плодових  0,1тис. шт. </t>
  </si>
  <si>
    <t xml:space="preserve">Проведення борозн через 2.0м  МТЗ-82+пкл-70 10Сзв, введення недостаючих порід  Дуба зв 0,1 тис. шт .Сосна  зв 0,3 тис. шт. та  Плодових 0,1 тис.шт. </t>
  </si>
  <si>
    <t xml:space="preserve">Проведення борозн через 2.0м  МТЗ-82+пкл-70 9Сзв1гз, введення недостаючих порід  Дуба зв 0,1 тис. шт .Сосна  зв 0,3 тис. шт. та  Плодових 0,1 тис.шт. </t>
  </si>
  <si>
    <t xml:space="preserve">Проведення борозн через 2.0м  МТЗ-82+пкл-70 9Сзв1гз, введення недостаючих порід  Дуба зв 0,3 тис. шт .Сосна  зв 0,2 тис. шт. та  Плодових 0,1 тис.шт. </t>
  </si>
  <si>
    <t xml:space="preserve">Проведення борозн через 2.0м  МТЗ-82+пкл-70 9Сзв1Влч+Бп   введення недостаючих порі  Дуба зв 0,3 тис. шт .Сосна  зв 0,2 тис. шт. та  Плодових 0,1 тис.шт. </t>
  </si>
  <si>
    <t xml:space="preserve">Проведення борозн через 2.0м  МТЗ-82+пкл-70 9Сзв1гз, введення недостаючих порід Сосна  зв  0,5 тис. шт. та плодових 0,1 тис. шт. </t>
  </si>
  <si>
    <t xml:space="preserve">Проведення борозн через 2.0м  МТЗ-82+пкл-70 9Сзв1гз, введення недостаючих порід    Дуба зв 0,3 тис. шт .Сосна  зв 0,2 тис. шт. та  Плодових 0,1 тис.шт. </t>
  </si>
  <si>
    <t xml:space="preserve">Проведення борозн через 2.0м  МТЗ-82+пкл-70 10Сзв, введення недостаючих порід   Дуба зв 0,3 тис. шт .Сосна  зв 0,2 тис. шт. та  Плодових 0,1 тис.шт. </t>
  </si>
  <si>
    <t xml:space="preserve">Проведення борозн через 2.0м  МТЗ-82+пкл-70 10Сзв, введення недостаючих порід   Дуба зв 0,1 тис. шт .Сосна  зв 0,3 тис. шт. та  Плодових 0,1 тис.шт. </t>
  </si>
  <si>
    <t xml:space="preserve">Проведення борозн через 2.0м  МТЗ-82+пкл-70 9Сзв1гз, введення недостаючих порід  Дуба зв 0,2 тис. шт .Сосна  зв 0,3 тис. шт. та  Плодових 0,1 тис.шт. </t>
  </si>
  <si>
    <t xml:space="preserve">Проведення борозн через 2.0м  МТЗ-82+пкл-70 10Сзв, введення недостаючих порід Дуба чр    0,5 тис.шт. </t>
  </si>
  <si>
    <t xml:space="preserve">Проведення борозн через 2.0м  МТЗ-82+пкл-70 10Сзв, введення недостаючих порід Дуба  чр     0,5 тис.шт. </t>
  </si>
  <si>
    <t xml:space="preserve">Проведення борозн через 2.0м  МТЗ-82+пкл-70 10Сзв+Дзв+Влч  введення недостаючих порід  Сосна зв  0,2 тис. шт. Плд д  0,4 Плд </t>
  </si>
  <si>
    <t>Проведення борозн через 2.0м  МТЗ-82+пкл-70 10Сзв+Дзв+Влч  введення недостаючих порід Дуба зв. 0,2 тис.шт.,Лпд  0,4 тис. шт</t>
  </si>
  <si>
    <t>проведення борозн через 2.0м  МТЗ-82+пкл-70 7Сзв1Дзв2Бп введення недостаючих порід Сосна зв 0,5 тис.шт.,Плд  0,2 тис. шт</t>
  </si>
  <si>
    <t>Проведення борозн через 2.0м  МТЗ-82+пкл-70 10Сзв+Дзв+Влч  введення недостаючих порід Дуба зв 0,4 тис.шт.,Лпд  0,1 тис. шт Плд 0,1 тис.шт</t>
  </si>
  <si>
    <t>Проведення борозн через 2.0м  МТЗ-82+пкл-70 10Сзв+Дзв+Влч  введення недостаючих порід Сосна зв 0,5 тис. штю Плд 0,1</t>
  </si>
  <si>
    <t>Проведення борозн через 2.0м  МТЗ-82+пкл-70 10Сзв+Дзв+Влч введення недостаючих порід Дуба зв 0,2 тис. штю Плд 0,4тис.шт.</t>
  </si>
  <si>
    <t>Проведення борозн через 2.0м  МТЗ-82+пкл-70 10Сзв+Дзв+Влч  введення недостаючих порід Сосна зв 0,4 тис. шт. Плд 0,2</t>
  </si>
  <si>
    <t>Проведення борозн через 2.0м  МТЗ-82+пкл-70 10Сзв+Дзв+Влч введення недостаючих порід Дуба зв 0,4 тис. шт. Плд 0,2</t>
  </si>
  <si>
    <t>Проведення борозн через 2.0м  МТЗ-82+пкл-70 10Сзв+Дзв+Влч  введення недостаючих порід Сосна зв 0,5 тис. шт. Плд 0,1</t>
  </si>
  <si>
    <t xml:space="preserve">Проведення борозн через 2.0м  МТЗ-82+пкл-70 10Сзв+Дзв+Влч  введення недостаючих порід Дуба зв 0,4 тис. штю Плд 0,2 тис.шт </t>
  </si>
  <si>
    <t>Проведення борозн через 2.0м  МТЗ-82+пкл-70 10Сзв+Дзв+Влч введення недостаючих порід Сосна зв 0,5 тис. штю Плд 0,1 тис. шт</t>
  </si>
  <si>
    <t>Проведення борозн через 2.0м  МТЗ-82+пкл-70 10Сзв+Дзв+Влч   введення недостаючих порід Дуба зв 0,1 тис. шт. Лпд 0,4 тис. шт</t>
  </si>
  <si>
    <t>Проведення борозн через 2.0м  МТЗ-82+пкл-70 10Сзв+Дзв+Влч   введення недостаючих порід Сосна зв 0,5 тис. шт Плд 0,1 тис. шт</t>
  </si>
  <si>
    <t>Проведення борозн через 2.0м  МТЗ-82+пкл-70 10Сзв+Бп  введення недостаючих порід Дуба зв 0,4 тис. шт Плд 0,1 тис. шт</t>
  </si>
  <si>
    <t>Проведення борозн через 2.0м  МТЗ-82+пкл-70 8Сзв1Дзв1Гз+влч+Клг  введення недостаючих порід Сона зв 0,5 тис. шт Плд 0,1 тис. шт</t>
  </si>
  <si>
    <t>Проведення борозн через 2.0м  МТЗ-82+пкл-70 10Сзв+Дзв+Влч   введення недостаючих порід Сосна зв 0,5 тис. штю Плд 0,1 тис. шт</t>
  </si>
  <si>
    <t>Проведення борозн через 2.0м  МТЗ-82+пкл-70 10Сзв+Дзв+Влч  введення недостаючих порід Дуба зв 0,3 тис. шт Плд 0,3 тис. шт</t>
  </si>
  <si>
    <t>Проведення борозн через 2.0м  МТЗ-82+пкл-70 10Сзв+Дзв+Влч   введення недостаючих порід Дуба зв 0,3 тис. шт Плд 0,3 тис. шт</t>
  </si>
  <si>
    <t>Проведення борозн через 2.0м  МТЗ-82+пкл-70 3Сзв2Дзв1Бп2Влч2Гз  введення недостаючих порід Дуба зв 0,5 тис. шт Плд 0,1 тис. шт</t>
  </si>
  <si>
    <t>Проведення борозн через 2.0м  МТЗ-82+пкл-70 10Сзв+Дзв+Влч   введення недостаючих порід Дуба зв 0,5 тис. шт Плд 0,1 тис. шт</t>
  </si>
  <si>
    <t>Проведення борозн через 2.0м  МТЗ-82+пкл-70 10Сзв  введення недостаючих порід Сосна зв 0,4 тис. шт Плд 0,1 тис. шт</t>
  </si>
  <si>
    <t>Проведення борозн через 2.0м  МТЗ-82+пкл-70 10Сзв  введення недостаючих порід Дуба зв 0,4 тис. шт Плд 0,1 тис. шт</t>
  </si>
  <si>
    <t>Проведення борозн через 2.0м  МТЗ-82+пкл-70 10Сзв+Дзв  введення недостаючих порід Сосна зв 0,5 тис. штю Плд 0,1 тис. шт</t>
  </si>
  <si>
    <t>Проведення борозн через 2.0м  МТЗ-82+пкл-70 9Сзв1Гз+дзв  введення недостаючих порід Дуба зв 0,4 тис. шт Плд 0,1 тис. шт</t>
  </si>
  <si>
    <t>Проведення борозн через 2.0м  МТЗ-82+пкл-70 10Сзв+Дзв+Влч  введення недостаючих порід Дуба зв 0,5 тис. шт Плд 0,1 тис. шт</t>
  </si>
  <si>
    <t>Проведення борозн через 2.0м  МТЗ-82+пкл-70 9Сзв1Дзв  введення недостаючих порід Сосна зв 0,4 тис. шт Плд 0,1 тис. шт</t>
  </si>
  <si>
    <t>Проведення борозн через 2.0м  МТЗ-82+пкл-70 10Сзв+Дзв+Влч  введення недостаючих порід Сосна зв 0,5 тис. шт Плд 0,1 тис. шт</t>
  </si>
  <si>
    <t>Проведення борозн через 2.0м  МТЗ-82+пкл-70 10Сзв+Дзв+Влч   введення недостаючих порід Дуба зв 0,4 тис. шт Плд 0,1 тис. шт</t>
  </si>
  <si>
    <t>Проведення борозн через 2.0м  МТЗ-82+пкл-70 10Сзв+Дзв+Влч введення недостаючих порід Сосна зв 0,5 тис. шт Плд 0,1 тис. шт</t>
  </si>
  <si>
    <t>Проведення борозн через 2.0м  МТЗ-82+пкл-70 10Сзв+Дзв+Влч  введення недостаючих порід Дуба чр    0,5 тис. шт Плд 0,1 тис. шт</t>
  </si>
  <si>
    <t>Проведення борозн через 2.0м  МТЗ-82+пкл-70 10Сзв+Дзв+Влч   введення недостаючих порід Дуба зв 0,2 тис. шт. Плд 0,3 тис. шт</t>
  </si>
  <si>
    <t>Проведення борозн через 2.0м  МТЗ-82+пкл-70 10Сзв+Дзв+Влч   введення недостаючих порід Дуба зв 0,1 тис. шт Сосна зв 0,2 тис. шт Плд 0,1 тис. шт</t>
  </si>
  <si>
    <t>Проведення борозн через 2.0м  МТЗ-82+пкл-70 8Сз2Дзв+Влч+Бп+Гз, введення недостаючих порід: Сзв 0,2 тис. шт., Плд 0,2 тис.шт Клг 0,3 тис. шт.</t>
  </si>
  <si>
    <t xml:space="preserve">Проведення борозн через 2.0м  МТЗ-82+пкл-70  10Сзв  , введення недостаючих порід: дуба чр0,6 тис. шт., </t>
  </si>
  <si>
    <t xml:space="preserve">Проведення борозн через 2.0м  МТЗ-82+пкл-70  10Сзв , введення недостаючих порід: дуба чр0,6 тис. шт., </t>
  </si>
  <si>
    <t xml:space="preserve">Проведення борозн через 2.0м  МТЗ-82+пкл-70  10Сзв+Дзв , введення недостаючих порід: дуба зв 0,2 тис. шт., клен гостролистий 0,3 </t>
  </si>
  <si>
    <t xml:space="preserve">Проведення борозн через 2.0м  МТЗ-82+пкл-70  10Сзв  введення недостаючих порід: дуба чр0,5 тис. шт., </t>
  </si>
  <si>
    <t xml:space="preserve">Проведення борозн через 2.0м  МТЗ-82+пкл-70  10Сзв  , введення недостаючих порід: дуба чр 0,5 тис. шт., </t>
  </si>
  <si>
    <t xml:space="preserve">Проведення борозн через 2.0м  МТЗ-82+пкл-70  10Сзв  введення недостаючих порід: дуба чр 0,5 тис. шт., </t>
  </si>
  <si>
    <t xml:space="preserve">Проведення борозн через 2.0м  МТЗ-82+пкл-70  10Сзв  введення недостаючих порід: дуба чр 0,6 тис. шт., </t>
  </si>
  <si>
    <t xml:space="preserve">Проведення борозн через 2.0м  МТЗ-82+пкл-70  10Сзв  введення недостаючих порід: дуба зв 0,3 тис. шт., сосна зв 0,2 </t>
  </si>
  <si>
    <t xml:space="preserve">Проведення борозн через 2.0м  МТЗ-82+пкл-70  10Сзв  введення недостаючих порід: дуба зв 0,3 тис. шт., клен гостролистий 0,3 тис. шт. </t>
  </si>
  <si>
    <t xml:space="preserve">Проведення борозн через 2.0м  МТЗ-82+пкл-70  10Сзв  введення недостаючих порід: дуба зв 0,3 тис. шт., сосна зв 0,3 тис. шт. </t>
  </si>
  <si>
    <t xml:space="preserve">Проведення борозн через 2.0м  МТЗ-82+пкл-70  10Сзв+Дчр  введення недостаючих порід: дуба зв 0,6 тис. шт., </t>
  </si>
  <si>
    <t xml:space="preserve">Проведення борозн через 2.0м  МТЗ-82+пкл-70  10Сзв+Дзв , введення недостаючих порід: дуба чр 0,6 тис. шт., </t>
  </si>
  <si>
    <t>Проведення борозн через 2.0м  МТЗ-82+пкл-70  10Сзв+Ос+Дзв+Бп  введення недостаючих порід: дуба чр 0,6 тис. шт.</t>
  </si>
  <si>
    <t xml:space="preserve">Проведення борозн через 2.0м  МТЗ-82+пкл-70  10Сзв+Дзв , введення недостаючих порід: дуба зв 0,3 тис. шт., плодових  0,3 тис. шт. </t>
  </si>
  <si>
    <t xml:space="preserve">Проведення борозн через 2.0м  МТЗ-82+пкл-70  10Сзв+Дзв  введення недостаючих порід: дуба зв 0,3 тис. шт., сосна зв 0,3 тис. шт. </t>
  </si>
  <si>
    <t xml:space="preserve">Проведення борозн через 2.0м  МТЗ-82+пкл-70  10Сзв+Гз+Дчр  введення недостаючих порід: дуба зв 0,3 тис. шт., плодових 0,3 тис. шт. </t>
  </si>
  <si>
    <t xml:space="preserve">Проведення борозн через 2.0м  МТЗ-82+пкл-70  10Сзв+Гз  введення недостаючих порід: дуба зв 0,3 тис. шт., сосна зв 0,3 тис. шт. </t>
  </si>
  <si>
    <t xml:space="preserve">Проведення борозн через 2.0м  МТЗ-82+пкл-70  10Сзв+Гз  введення недостаючих порід: дуба зв 0,4 тис. шт., сосна зв 0,2 тис. шт. </t>
  </si>
  <si>
    <t xml:space="preserve">Проведення борозн через 2.0м  МТЗ-82+пкл-70  10Сзв  введення недостаючих порід:дуба зв 0,4 тис. шт., сосна зв 0,2 тис. шт. </t>
  </si>
  <si>
    <t>Проведення борозн через 2.0м  МТЗ-82+пкл-70  10Сзв  введення недостаючих порід: дуба чр 0,6 тис. шт.</t>
  </si>
  <si>
    <t>Проведення борозн через 2.0м  МТЗ-82+пкл-70  10Сзв  введення недостаючих порід: дуба чр  0,6 тис. шт.</t>
  </si>
  <si>
    <t xml:space="preserve">Проведення борозн через 2.0м  МТЗ-82+пкл-70  10Сзв+Дзв  введення недостаючих порід: дуба чр 0,6 тис. шт., </t>
  </si>
  <si>
    <t xml:space="preserve">Проведення борозн через 2.0м  МТЗ-82+пкл-70  10Сзв+Дзв  введення недостаючих порід: дуба зв 0,2 тис. шт., сосна зв 0,3 тис. шт. </t>
  </si>
  <si>
    <t>Проведення борозн через 2.0м  МТЗ-82+пкл-70 10Сзв+Дзв+Влч   введення недостаючих порід Сосна зв 0,5 тис. шт дуба  0,1 тис. шт</t>
  </si>
  <si>
    <t xml:space="preserve">   </t>
  </si>
  <si>
    <t>Зруб 2022 року</t>
  </si>
  <si>
    <t>ЗАТВЕРДЖУЮ</t>
  </si>
  <si>
    <t>Головний лісничий філії "Бродівське лісове господарство" ДП "Ліси України"</t>
  </si>
  <si>
    <t>Дубовий А.П._________________________</t>
  </si>
  <si>
    <t>____ ________ ____2023_ року</t>
  </si>
  <si>
    <t>природного поновлення на 2023 рік по Лешнівському філія "Бродівське лісове господарство" ДП "Ліси України"</t>
  </si>
  <si>
    <t>7.2</t>
  </si>
  <si>
    <t>(7,1)</t>
  </si>
  <si>
    <t>(1,1)</t>
  </si>
  <si>
    <t>(1,2)</t>
  </si>
  <si>
    <t>(1,3)</t>
  </si>
  <si>
    <t>(4,1)</t>
  </si>
  <si>
    <t>(2,1)</t>
  </si>
  <si>
    <t>(2,2)</t>
  </si>
  <si>
    <t>(12,1)</t>
  </si>
  <si>
    <t>(11,1)</t>
  </si>
  <si>
    <t>(8,1)</t>
  </si>
  <si>
    <t>(8,2)</t>
  </si>
  <si>
    <t>(9,1)</t>
  </si>
  <si>
    <t>(9,2)</t>
  </si>
  <si>
    <t>(9,3)</t>
  </si>
  <si>
    <t>(9,4)</t>
  </si>
  <si>
    <t>(9,5)</t>
  </si>
  <si>
    <t>(5,1)</t>
  </si>
  <si>
    <t>(28,1)</t>
  </si>
  <si>
    <t>(16,1)</t>
  </si>
  <si>
    <t>(16,2)</t>
  </si>
  <si>
    <t>Проведення борозн через 2.0м  МТЗ-82+пкл-70 10Сзв+Дзв.</t>
  </si>
  <si>
    <t>Проведення борозн через 2.0м  МТЗ-82+пкл-70 10Сзв+Дчр.</t>
  </si>
  <si>
    <t>Проведення борозн через 2.0м  МТЗ-82+пкл-70 10Сзв+Гзв.</t>
  </si>
  <si>
    <t>Проведення борозн через 2.0м  МТЗ-82+пкл-70 10Сзв.</t>
  </si>
  <si>
    <t>Проведення борозн через 2.0м  МТЗ-82+пкл-70 10Сзв+Дзв+Дчр.</t>
  </si>
  <si>
    <t>Проведення борозн через 2.0м  МТЗ-82+пкл-70 9Сзв1Дчр+Чрз.</t>
  </si>
  <si>
    <t>Проведення борозн через 2.0м  МТЗ-82+пкл-70 10Сзв+Дзв+Гз.</t>
  </si>
  <si>
    <t>Проведення борозн через 2.0м  МТЗ-82+пкл-70 10Сзв+Дзв+Лпд.</t>
  </si>
  <si>
    <t>Проведення борозн через 2.0м  МТЗ-82+пкл-70 10Сзв+Дзв+Кля.</t>
  </si>
  <si>
    <t>Проведення борозн через 2.0м  МТЗ-82+пкл-70 10Сзв+Кля.</t>
  </si>
  <si>
    <t>Проект склав  лісничий                                                            Максимець О.Ф.     " ___ " _____________ 2023 року</t>
  </si>
  <si>
    <t>Головний лісничий                                                           Дубовий А.П.</t>
  </si>
  <si>
    <t>зруб 2022</t>
  </si>
  <si>
    <t>Проведення борозн через 2.0м  МТЗ-82+пкл-70 10Сз+Дз</t>
  </si>
  <si>
    <r>
      <t>Проект склав   лісничий</t>
    </r>
    <r>
      <rPr>
        <u val="single"/>
        <sz val="10"/>
        <rFont val="Arial"/>
        <family val="2"/>
      </rPr>
      <t xml:space="preserve">                                                            </t>
    </r>
    <r>
      <rPr>
        <sz val="10"/>
        <rFont val="Arial"/>
        <family val="2"/>
      </rPr>
      <t>Сірій В.М.     " 01 " лютого  2023 року</t>
    </r>
  </si>
  <si>
    <t>Проект перевірено і погоджено з зауваженнями  ______________________________  " __ " ________________ 2023 року</t>
  </si>
  <si>
    <t>Головний лісничий                                                          Дубовий А.П.</t>
  </si>
  <si>
    <t>"   01   "    лютого  2023 року</t>
  </si>
  <si>
    <t>природного поновлення на 2023 рік по Бродівському лісництві   філія "Бродівське лісове господарство" ДП "Ліси України"</t>
  </si>
  <si>
    <t>7Бкл2Клг1Яв+Гз</t>
  </si>
  <si>
    <t>задовільний</t>
  </si>
  <si>
    <t>6Бкл2Клг2Яв+Гз</t>
  </si>
  <si>
    <t>7Бкл1Клг2Яв+Гз</t>
  </si>
  <si>
    <t>8Бкл2гз+Клг+Яз</t>
  </si>
  <si>
    <t>8Бкл1Клг1Яв+Гз</t>
  </si>
  <si>
    <t>5Бкл2Клг2Яв1Гз</t>
  </si>
  <si>
    <t>5Бкл2Клг1Яв2Гз</t>
  </si>
  <si>
    <t>6Бкл2Дчр1Яв1Гз</t>
  </si>
  <si>
    <t>6Бкл3Дчр1Яв+Гз</t>
  </si>
  <si>
    <t>7Бкл3гз+Клг+Яв</t>
  </si>
  <si>
    <t>9Бкл1Гз+Клг+Яв</t>
  </si>
  <si>
    <t>5Бкл1Гз2Клг2Яв</t>
  </si>
  <si>
    <t>6Бкл2Клг1Яв1Гз</t>
  </si>
  <si>
    <t>6Бкл2Яв1Клг1Гз</t>
  </si>
  <si>
    <t>5Бкл2Яв2Клг1Гз</t>
  </si>
  <si>
    <t>7Бкл1Яв1Клг1Гз</t>
  </si>
  <si>
    <t>6Бкл1Клг2Яв1Гз</t>
  </si>
  <si>
    <t>7Бкл3Гз+Клг+Дз</t>
  </si>
  <si>
    <t>8Бкл1Яв1Гз+Клг</t>
  </si>
  <si>
    <t>6Бкл2Яв1Гз1Клг</t>
  </si>
  <si>
    <t>6Бкл2Дчр2Гз+Клг</t>
  </si>
  <si>
    <t>7Бкл3Гз+Клг+Яв</t>
  </si>
  <si>
    <t>добра</t>
  </si>
  <si>
    <t>Проект склав  лісничий                                                            Бедрій І.П.     " 28 " січня 2023 року</t>
  </si>
  <si>
    <t>природного поновлення на 2023 рік по Підкамінському лісництві  філії "Бродівське лісове господарство" ДП "Ліси України"</t>
  </si>
  <si>
    <t>Головний лісничий                                                         Дубовий А.П.</t>
  </si>
  <si>
    <t xml:space="preserve">природного поновлення на 2023 рік по Берлинському лісництву філія "Бродівське лісове господарство" ДП "Ліси України" </t>
  </si>
  <si>
    <t>(14,1)</t>
  </si>
  <si>
    <t>(10,1)</t>
  </si>
  <si>
    <t>(19,1)</t>
  </si>
  <si>
    <t>(31,1)</t>
  </si>
  <si>
    <t>(17,1)</t>
  </si>
  <si>
    <t>(27,1)</t>
  </si>
  <si>
    <t>(20,1)</t>
  </si>
  <si>
    <t>(16,3)</t>
  </si>
  <si>
    <t>(6,1)</t>
  </si>
  <si>
    <t>Проект склав  лісничий                                                            Брацьо Ю.Б.     " ___ " _____________ 2023 року</t>
  </si>
  <si>
    <t xml:space="preserve">Проведення борозн через 2.0м  МТЗ-82+пкл-70 10Сзв+Дзв+Влч  </t>
  </si>
  <si>
    <t xml:space="preserve">Проведення борозн через 2.0м  МТЗ-82+пкл-70 10Влч+Яс </t>
  </si>
  <si>
    <t xml:space="preserve">Проведення борозн через 2.0м  МТЗ-82+пкл-70 10Сзв+Дзв+Бп </t>
  </si>
  <si>
    <t xml:space="preserve">Проведення борозн через 2.0м  МТЗ-82+пкл-70 10Сзв+Дзв+Бп+Гз </t>
  </si>
  <si>
    <t xml:space="preserve">Проведення борозн через 2.0м  МТЗ-82+пкл-70 10Сзв+Дзв </t>
  </si>
  <si>
    <t>Проведення борозн через 2.0м  МТЗ-82+пкл-70 10Сзв+Дзв</t>
  </si>
  <si>
    <t xml:space="preserve">Проведення борозн через 2.0м  МТЗ-82+пкл-70 9Сзв1Влч+Дзв+Бп  </t>
  </si>
  <si>
    <t xml:space="preserve">Проведення борозн через 2.0м  МТЗ-82+пкл-70 7Сзв2Дзв1Влч+Гз  </t>
  </si>
  <si>
    <t>Проведення борозн через 2.0м  МТЗ-82+пкл-70 9Сзв1СБ</t>
  </si>
  <si>
    <t xml:space="preserve">Проведення борозн через 2.0м  МТЗ-82+пкл-70 10Влч+Сз+Бп </t>
  </si>
  <si>
    <t>Проведення борозн через 2.0м  МТЗ-82+пкл-70 10Сзв+Дзв+Бп+Гз+Влч</t>
  </si>
  <si>
    <t xml:space="preserve">Проведення борозн через 2.0м  МТЗ-82+пкл-70 10Сзв+Гз+Клг+Лпд+Дзв  </t>
  </si>
  <si>
    <t>Проведення борозн через 2.0м  МТЗ-82+пкл-70 10Сзв+Дзв+Бп</t>
  </si>
  <si>
    <t xml:space="preserve">Проведення борозн через 2.0м  МТЗ-82+пкл-70 10Влч+Бп  </t>
  </si>
  <si>
    <t xml:space="preserve">Проведення борозн через 2.0м  МТЗ-82+пкл-70 10Влч+Бп+Яс  </t>
  </si>
  <si>
    <t xml:space="preserve">Проведення борозн через 2.0м  МТЗ-82+пкл-70 10Сзв+Дзв+Гз  </t>
  </si>
  <si>
    <t xml:space="preserve">Проведення борозн через 2.0м  МТЗ-82+пкл-70 10Сзв+Гз+Клг  </t>
  </si>
  <si>
    <t xml:space="preserve">Проведення борозн через 2.0м  МТЗ-82+пкл-70 10Сзв+Дзв+Гз </t>
  </si>
  <si>
    <t xml:space="preserve">Проведення борозн через 2.0м  МТЗ-82+пкл-70 10Сзв+Дзв  </t>
  </si>
  <si>
    <t xml:space="preserve">Проведення борозн через 2.0м  МТЗ-82+пкл-70 10Сзв  </t>
  </si>
  <si>
    <t xml:space="preserve">Проведення борозн через 2.0м  МТЗ-82+пкл-70 10Сзв+Дзв+Бп  </t>
  </si>
  <si>
    <t>Проведення борозн через 2.0м  МТЗ-82+пкл-70 10Сзв+Бп</t>
  </si>
  <si>
    <t xml:space="preserve">Проведення борозн через 2.0м  МТЗ-82+пкл-70 10Влч  </t>
  </si>
  <si>
    <t xml:space="preserve">природного поновлення на 2023 рік по Заболотцівському лісництву філія "Бродівське лісове господарство" ДП "Ліси України" </t>
  </si>
  <si>
    <t>Проект склав  лісничий                                                            Москва А.М.     " ___ " _____________ 2023 року</t>
  </si>
  <si>
    <t>Проект перевірено і погоджено з зауваженнями  ________________________  " __ " ________________ 2023 року</t>
  </si>
  <si>
    <t>(37)</t>
  </si>
  <si>
    <t>(16)</t>
  </si>
  <si>
    <t>(13,3)</t>
  </si>
  <si>
    <t>(21,1)</t>
  </si>
  <si>
    <t>С5</t>
  </si>
  <si>
    <t>Проведення борозн через 2.0м  МТЗ-82+пкл-70 7Влч2Дзв1лпд</t>
  </si>
  <si>
    <t>Проведення борозн через 2.0м  МТЗ-82+пкл-70 8Сз2Влч</t>
  </si>
  <si>
    <t>Проведення борозн через 2.0м  МТЗ-82+пкл-70 9Сз1Влч+Бп</t>
  </si>
  <si>
    <t>Проведення борозн через 2.0м  МТЗ-82+пкл-70 9Сз1Влч</t>
  </si>
  <si>
    <t>6,2,1</t>
  </si>
  <si>
    <t>Проведення борозн через 2.0м  МТЗ-82+пкл-70 10Сз</t>
  </si>
  <si>
    <t>Проект склав  лісничий                                                           Парійчук В.О.     " ___ " _____________ 2023 року</t>
  </si>
  <si>
    <t xml:space="preserve">                                Головний лісничий                                                           Дубовий А.П.</t>
  </si>
  <si>
    <t xml:space="preserve">природного поновлення на 2023 рік по Лагодівському лісництву  філія "Бродівське лісове господарство" ДП "Ліси України" </t>
  </si>
  <si>
    <t xml:space="preserve">Олександр ВОЛЯНЮК </t>
  </si>
  <si>
    <t>2023 року</t>
  </si>
  <si>
    <t xml:space="preserve">                _________________________________</t>
  </si>
  <si>
    <t>Директор Філії "Бродівське лісове господаоство" ДП "Ліси України"</t>
  </si>
  <si>
    <t xml:space="preserve"> Заболотцівське лісництво</t>
  </si>
  <si>
    <t>Разом</t>
  </si>
  <si>
    <t>Інженер лісових культур</t>
  </si>
  <si>
    <t xml:space="preserve">     Круть Р.Р..</t>
  </si>
  <si>
    <t>Директор                                                                                    Волянюк О.Г</t>
  </si>
  <si>
    <t xml:space="preserve">природного поновлення на 2023 рік по філії  "Бродівське лісове господарство" ДП "Ліси України" </t>
  </si>
  <si>
    <t>ПОГОДЖЕНО</t>
  </si>
  <si>
    <t>Західне міжрегіональне управління лісового та мисливського господарства</t>
  </si>
  <si>
    <t>Бродівське лісництво</t>
  </si>
  <si>
    <t xml:space="preserve">_____________________________  </t>
  </si>
  <si>
    <t xml:space="preserve">введення недостаючих порід  на місьцях  складів  та трельовочних волокнах </t>
  </si>
  <si>
    <t>" 01"</t>
  </si>
  <si>
    <t xml:space="preserve">лютого  </t>
  </si>
  <si>
    <t>висота                    (до 0,1м)</t>
  </si>
  <si>
    <t>Площа                   (до 0,1 га)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</si>
</sst>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₴"/>
    <numFmt numFmtId="178" formatCode="0.0%"/>
    <numFmt numFmtId="179" formatCode="0.0000"/>
    <numFmt numFmtId="180" formatCode="0.000"/>
    <numFmt numFmtId="181" formatCode="0.00000"/>
  </numFmts>
  <fonts count="76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3"/>
      <name val="Arial"/>
      <family val="2"/>
    </font>
    <font>
      <sz val="10"/>
      <color indexed="57"/>
      <name val="Arial"/>
      <family val="2"/>
    </font>
    <font>
      <sz val="10"/>
      <color indexed="52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rgb="FFFFFF00"/>
      <name val="Arial"/>
      <family val="2"/>
    </font>
    <font>
      <sz val="10"/>
      <color theme="6"/>
      <name val="Arial"/>
      <family val="2"/>
    </font>
    <font>
      <sz val="10"/>
      <color theme="9" tint="0.39998000860214233"/>
      <name val="Arial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4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9" fontId="6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/>
    </xf>
    <xf numFmtId="0" fontId="68" fillId="33" borderId="11" xfId="0" applyFont="1" applyFill="1" applyBorder="1" applyAlignment="1">
      <alignment horizontal="center" vertical="center" wrapText="1"/>
    </xf>
    <xf numFmtId="172" fontId="68" fillId="33" borderId="11" xfId="0" applyNumberFormat="1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4" fillId="0" borderId="0" xfId="0" applyFont="1" applyAlignment="1">
      <alignment/>
    </xf>
    <xf numFmtId="0" fontId="5" fillId="33" borderId="11" xfId="0" applyFont="1" applyFill="1" applyBorder="1" applyAlignment="1">
      <alignment horizontal="center"/>
    </xf>
    <xf numFmtId="172" fontId="4" fillId="33" borderId="11" xfId="0" applyNumberFormat="1" applyFont="1" applyFill="1" applyBorder="1" applyAlignment="1">
      <alignment horizontal="center" vertical="center"/>
    </xf>
    <xf numFmtId="0" fontId="0" fillId="22" borderId="0" xfId="0" applyFill="1" applyAlignment="1">
      <alignment/>
    </xf>
    <xf numFmtId="177" fontId="4" fillId="33" borderId="11" xfId="0" applyNumberFormat="1" applyFont="1" applyFill="1" applyBorder="1" applyAlignment="1">
      <alignment horizontal="center" vertical="center"/>
    </xf>
    <xf numFmtId="2" fontId="68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72" fontId="5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0" fillId="0" borderId="11" xfId="0" applyNumberFormat="1" applyBorder="1" applyAlignment="1">
      <alignment/>
    </xf>
    <xf numFmtId="0" fontId="4" fillId="22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72" fontId="9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2" fontId="5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172" fontId="0" fillId="25" borderId="0" xfId="0" applyNumberFormat="1" applyFill="1" applyAlignment="1">
      <alignment/>
    </xf>
    <xf numFmtId="2" fontId="0" fillId="25" borderId="0" xfId="0" applyNumberFormat="1" applyFill="1" applyAlignment="1">
      <alignment/>
    </xf>
    <xf numFmtId="0" fontId="4" fillId="25" borderId="11" xfId="0" applyFont="1" applyFill="1" applyBorder="1" applyAlignment="1">
      <alignment horizontal="center" vertical="center" wrapText="1"/>
    </xf>
    <xf numFmtId="2" fontId="4" fillId="25" borderId="11" xfId="0" applyNumberFormat="1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68" fillId="25" borderId="11" xfId="0" applyFont="1" applyFill="1" applyBorder="1" applyAlignment="1">
      <alignment horizontal="center" vertical="center"/>
    </xf>
    <xf numFmtId="2" fontId="68" fillId="25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72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68" fillId="34" borderId="11" xfId="0" applyFont="1" applyFill="1" applyBorder="1" applyAlignment="1">
      <alignment horizontal="center" vertical="center"/>
    </xf>
    <xf numFmtId="172" fontId="68" fillId="34" borderId="11" xfId="0" applyNumberFormat="1" applyFont="1" applyFill="1" applyBorder="1" applyAlignment="1">
      <alignment horizontal="center" vertical="center"/>
    </xf>
    <xf numFmtId="172" fontId="0" fillId="35" borderId="0" xfId="0" applyNumberForma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2" fontId="0" fillId="35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172" fontId="0" fillId="34" borderId="11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1" fillId="0" borderId="11" xfId="0" applyFont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22" borderId="11" xfId="0" applyFill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22" borderId="14" xfId="0" applyFill="1" applyBorder="1" applyAlignment="1">
      <alignment/>
    </xf>
    <xf numFmtId="172" fontId="1" fillId="0" borderId="18" xfId="0" applyNumberFormat="1" applyFont="1" applyBorder="1" applyAlignment="1">
      <alignment/>
    </xf>
    <xf numFmtId="0" fontId="2" fillId="0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33" borderId="27" xfId="0" applyFont="1" applyFill="1" applyBorder="1" applyAlignment="1">
      <alignment horizontal="center" vertical="center"/>
    </xf>
    <xf numFmtId="172" fontId="4" fillId="33" borderId="27" xfId="0" applyNumberFormat="1" applyFont="1" applyFill="1" applyBorder="1" applyAlignment="1">
      <alignment horizontal="center" vertical="center"/>
    </xf>
    <xf numFmtId="172" fontId="0" fillId="0" borderId="27" xfId="0" applyNumberFormat="1" applyBorder="1" applyAlignment="1">
      <alignment/>
    </xf>
    <xf numFmtId="172" fontId="0" fillId="35" borderId="27" xfId="0" applyNumberFormat="1" applyFill="1" applyBorder="1" applyAlignment="1">
      <alignment/>
    </xf>
    <xf numFmtId="2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0" fontId="4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68" fillId="33" borderId="1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/>
    </xf>
    <xf numFmtId="0" fontId="68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172" fontId="4" fillId="33" borderId="22" xfId="0" applyNumberFormat="1" applyFont="1" applyFill="1" applyBorder="1" applyAlignment="1">
      <alignment horizontal="center" vertical="center"/>
    </xf>
    <xf numFmtId="172" fontId="0" fillId="0" borderId="22" xfId="0" applyNumberFormat="1" applyBorder="1" applyAlignment="1">
      <alignment/>
    </xf>
    <xf numFmtId="172" fontId="0" fillId="35" borderId="22" xfId="0" applyNumberFormat="1" applyFill="1" applyBorder="1" applyAlignment="1">
      <alignment/>
    </xf>
    <xf numFmtId="2" fontId="0" fillId="0" borderId="22" xfId="0" applyNumberFormat="1" applyBorder="1" applyAlignment="1">
      <alignment/>
    </xf>
    <xf numFmtId="0" fontId="4" fillId="33" borderId="29" xfId="0" applyFont="1" applyFill="1" applyBorder="1" applyAlignment="1">
      <alignment horizontal="center" vertical="center" wrapText="1"/>
    </xf>
    <xf numFmtId="172" fontId="0" fillId="22" borderId="11" xfId="0" applyNumberFormat="1" applyFill="1" applyBorder="1" applyAlignment="1">
      <alignment/>
    </xf>
    <xf numFmtId="2" fontId="0" fillId="22" borderId="11" xfId="0" applyNumberFormat="1" applyFill="1" applyBorder="1" applyAlignment="1">
      <alignment/>
    </xf>
    <xf numFmtId="2" fontId="0" fillId="22" borderId="14" xfId="0" applyNumberFormat="1" applyFill="1" applyBorder="1" applyAlignment="1">
      <alignment/>
    </xf>
    <xf numFmtId="172" fontId="1" fillId="25" borderId="18" xfId="0" applyNumberFormat="1" applyFont="1" applyFill="1" applyBorder="1" applyAlignment="1">
      <alignment/>
    </xf>
    <xf numFmtId="172" fontId="1" fillId="25" borderId="30" xfId="0" applyNumberFormat="1" applyFont="1" applyFill="1" applyBorder="1" applyAlignment="1">
      <alignment/>
    </xf>
    <xf numFmtId="0" fontId="0" fillId="0" borderId="0" xfId="0" applyAlignment="1">
      <alignment/>
    </xf>
    <xf numFmtId="172" fontId="0" fillId="0" borderId="11" xfId="0" applyNumberFormat="1" applyFont="1" applyBorder="1" applyAlignment="1">
      <alignment horizontal="center" vertical="center"/>
    </xf>
    <xf numFmtId="172" fontId="0" fillId="35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2" fontId="0" fillId="33" borderId="11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2" fontId="70" fillId="33" borderId="11" xfId="0" applyNumberFormat="1" applyFont="1" applyFill="1" applyBorder="1" applyAlignment="1">
      <alignment horizontal="center" vertical="center"/>
    </xf>
    <xf numFmtId="2" fontId="70" fillId="33" borderId="11" xfId="0" applyNumberFormat="1" applyFont="1" applyFill="1" applyBorder="1" applyAlignment="1">
      <alignment horizontal="center" vertical="center"/>
    </xf>
    <xf numFmtId="0" fontId="0" fillId="19" borderId="31" xfId="0" applyFill="1" applyBorder="1" applyAlignment="1">
      <alignment/>
    </xf>
    <xf numFmtId="172" fontId="0" fillId="19" borderId="32" xfId="0" applyNumberFormat="1" applyFill="1" applyBorder="1" applyAlignment="1">
      <alignment/>
    </xf>
    <xf numFmtId="172" fontId="0" fillId="19" borderId="33" xfId="0" applyNumberForma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0" fillId="0" borderId="41" xfId="0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71" fillId="34" borderId="20" xfId="0" applyFont="1" applyFill="1" applyBorder="1" applyAlignment="1">
      <alignment/>
    </xf>
    <xf numFmtId="0" fontId="71" fillId="22" borderId="11" xfId="0" applyFont="1" applyFill="1" applyBorder="1" applyAlignment="1">
      <alignment/>
    </xf>
    <xf numFmtId="0" fontId="71" fillId="0" borderId="22" xfId="0" applyFont="1" applyBorder="1" applyAlignment="1">
      <alignment/>
    </xf>
    <xf numFmtId="0" fontId="71" fillId="0" borderId="11" xfId="0" applyFont="1" applyBorder="1" applyAlignment="1">
      <alignment/>
    </xf>
    <xf numFmtId="0" fontId="72" fillId="34" borderId="20" xfId="0" applyFont="1" applyFill="1" applyBorder="1" applyAlignment="1">
      <alignment/>
    </xf>
    <xf numFmtId="0" fontId="73" fillId="22" borderId="11" xfId="0" applyFont="1" applyFill="1" applyBorder="1" applyAlignment="1">
      <alignment/>
    </xf>
    <xf numFmtId="172" fontId="73" fillId="22" borderId="11" xfId="0" applyNumberFormat="1" applyFont="1" applyFill="1" applyBorder="1" applyAlignment="1">
      <alignment/>
    </xf>
    <xf numFmtId="0" fontId="74" fillId="19" borderId="31" xfId="0" applyFont="1" applyFill="1" applyBorder="1" applyAlignment="1">
      <alignment/>
    </xf>
    <xf numFmtId="0" fontId="71" fillId="0" borderId="25" xfId="0" applyFont="1" applyBorder="1" applyAlignment="1">
      <alignment/>
    </xf>
    <xf numFmtId="0" fontId="4" fillId="24" borderId="15" xfId="0" applyFont="1" applyFill="1" applyBorder="1" applyAlignment="1">
      <alignment horizontal="center" vertical="center"/>
    </xf>
    <xf numFmtId="2" fontId="4" fillId="24" borderId="11" xfId="0" applyNumberFormat="1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horizontal="center" vertical="center"/>
    </xf>
    <xf numFmtId="172" fontId="9" fillId="34" borderId="15" xfId="0" applyNumberFormat="1" applyFont="1" applyFill="1" applyBorder="1" applyAlignment="1">
      <alignment vertical="center"/>
    </xf>
    <xf numFmtId="172" fontId="4" fillId="34" borderId="15" xfId="0" applyNumberFormat="1" applyFont="1" applyFill="1" applyBorder="1" applyAlignment="1">
      <alignment horizontal="center" vertical="center"/>
    </xf>
    <xf numFmtId="172" fontId="68" fillId="33" borderId="15" xfId="0" applyNumberFormat="1" applyFont="1" applyFill="1" applyBorder="1" applyAlignment="1">
      <alignment horizontal="center" vertical="center"/>
    </xf>
    <xf numFmtId="2" fontId="68" fillId="33" borderId="15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172" fontId="0" fillId="19" borderId="31" xfId="0" applyNumberForma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0" fillId="33" borderId="11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2" fillId="36" borderId="11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75" fillId="37" borderId="11" xfId="0" applyFont="1" applyFill="1" applyBorder="1" applyAlignment="1">
      <alignment horizontal="center" vertical="center"/>
    </xf>
    <xf numFmtId="0" fontId="75" fillId="36" borderId="11" xfId="0" applyFont="1" applyFill="1" applyBorder="1" applyAlignment="1">
      <alignment horizontal="center" vertical="center"/>
    </xf>
    <xf numFmtId="49" fontId="0" fillId="36" borderId="11" xfId="0" applyNumberFormat="1" applyFont="1" applyFill="1" applyBorder="1" applyAlignment="1">
      <alignment horizontal="center" vertical="center"/>
    </xf>
    <xf numFmtId="49" fontId="0" fillId="37" borderId="11" xfId="0" applyNumberFormat="1" applyFont="1" applyFill="1" applyBorder="1" applyAlignment="1">
      <alignment horizontal="center" vertical="center"/>
    </xf>
    <xf numFmtId="49" fontId="66" fillId="37" borderId="11" xfId="0" applyNumberFormat="1" applyFont="1" applyFill="1" applyBorder="1" applyAlignment="1">
      <alignment horizontal="center" vertical="center"/>
    </xf>
    <xf numFmtId="49" fontId="66" fillId="36" borderId="11" xfId="0" applyNumberFormat="1" applyFont="1" applyFill="1" applyBorder="1" applyAlignment="1">
      <alignment horizontal="center" vertical="center"/>
    </xf>
    <xf numFmtId="172" fontId="0" fillId="36" borderId="11" xfId="0" applyNumberFormat="1" applyFont="1" applyFill="1" applyBorder="1" applyAlignment="1">
      <alignment horizontal="center" vertical="center"/>
    </xf>
    <xf numFmtId="172" fontId="0" fillId="37" borderId="11" xfId="0" applyNumberFormat="1" applyFont="1" applyFill="1" applyBorder="1" applyAlignment="1">
      <alignment horizontal="center" vertical="center"/>
    </xf>
    <xf numFmtId="172" fontId="66" fillId="37" borderId="11" xfId="0" applyNumberFormat="1" applyFont="1" applyFill="1" applyBorder="1" applyAlignment="1">
      <alignment horizontal="center" vertical="center"/>
    </xf>
    <xf numFmtId="172" fontId="66" fillId="36" borderId="11" xfId="0" applyNumberFormat="1" applyFont="1" applyFill="1" applyBorder="1" applyAlignment="1">
      <alignment horizontal="center" vertical="center"/>
    </xf>
    <xf numFmtId="172" fontId="1" fillId="0" borderId="11" xfId="0" applyNumberFormat="1" applyFont="1" applyBorder="1" applyAlignment="1">
      <alignment/>
    </xf>
    <xf numFmtId="0" fontId="0" fillId="36" borderId="1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43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172" fontId="0" fillId="33" borderId="0" xfId="0" applyNumberFormat="1" applyFill="1" applyAlignment="1">
      <alignment/>
    </xf>
    <xf numFmtId="172" fontId="3" fillId="33" borderId="0" xfId="0" applyNumberFormat="1" applyFont="1" applyFill="1" applyBorder="1" applyAlignment="1">
      <alignment horizontal="center"/>
    </xf>
    <xf numFmtId="172" fontId="0" fillId="33" borderId="0" xfId="0" applyNumberFormat="1" applyFont="1" applyFill="1" applyBorder="1" applyAlignment="1">
      <alignment horizontal="left"/>
    </xf>
    <xf numFmtId="0" fontId="12" fillId="36" borderId="14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172" fontId="12" fillId="37" borderId="15" xfId="0" applyNumberFormat="1" applyFont="1" applyFill="1" applyBorder="1" applyAlignment="1">
      <alignment horizontal="center" vertical="center"/>
    </xf>
    <xf numFmtId="172" fontId="12" fillId="36" borderId="15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49" fontId="12" fillId="33" borderId="15" xfId="0" applyNumberFormat="1" applyFont="1" applyFill="1" applyBorder="1" applyAlignment="1">
      <alignment horizontal="left" vertical="center"/>
    </xf>
    <xf numFmtId="49" fontId="12" fillId="36" borderId="15" xfId="0" applyNumberFormat="1" applyFont="1" applyFill="1" applyBorder="1" applyAlignment="1">
      <alignment horizontal="left" vertical="center"/>
    </xf>
    <xf numFmtId="49" fontId="12" fillId="37" borderId="15" xfId="0" applyNumberFormat="1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49" fontId="0" fillId="33" borderId="0" xfId="0" applyNumberFormat="1" applyFill="1" applyAlignment="1">
      <alignment/>
    </xf>
    <xf numFmtId="49" fontId="0" fillId="0" borderId="0" xfId="0" applyNumberFormat="1" applyBorder="1" applyAlignment="1">
      <alignment wrapText="1"/>
    </xf>
    <xf numFmtId="49" fontId="0" fillId="33" borderId="0" xfId="0" applyNumberFormat="1" applyFont="1" applyFill="1" applyBorder="1" applyAlignment="1">
      <alignment horizontal="left" wrapText="1"/>
    </xf>
    <xf numFmtId="49" fontId="0" fillId="0" borderId="0" xfId="0" applyNumberFormat="1" applyBorder="1" applyAlignment="1">
      <alignment/>
    </xf>
    <xf numFmtId="172" fontId="5" fillId="0" borderId="11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 wrapText="1"/>
    </xf>
    <xf numFmtId="172" fontId="0" fillId="0" borderId="0" xfId="0" applyNumberFormat="1" applyFont="1" applyBorder="1" applyAlignment="1">
      <alignment horizontal="left" wrapText="1"/>
    </xf>
    <xf numFmtId="172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2" fontId="12" fillId="0" borderId="15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172" fontId="1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4" fillId="0" borderId="27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/>
    </xf>
    <xf numFmtId="172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172" fontId="14" fillId="0" borderId="11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172" fontId="19" fillId="0" borderId="15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72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172" fontId="15" fillId="0" borderId="11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172" fontId="15" fillId="0" borderId="43" xfId="0" applyNumberFormat="1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172" fontId="17" fillId="0" borderId="53" xfId="0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/>
    </xf>
    <xf numFmtId="0" fontId="12" fillId="0" borderId="48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/>
    </xf>
    <xf numFmtId="0" fontId="12" fillId="24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8" fillId="0" borderId="4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37" borderId="14" xfId="0" applyFont="1" applyFill="1" applyBorder="1" applyAlignment="1">
      <alignment horizontal="center" vertical="center" wrapText="1"/>
    </xf>
    <xf numFmtId="0" fontId="12" fillId="37" borderId="15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67" xfId="0" applyFont="1" applyFill="1" applyBorder="1" applyAlignment="1">
      <alignment horizontal="center" vertical="center" wrapText="1"/>
    </xf>
    <xf numFmtId="0" fontId="14" fillId="33" borderId="68" xfId="0" applyFont="1" applyFill="1" applyBorder="1" applyAlignment="1">
      <alignment horizontal="center" vertical="center" wrapText="1"/>
    </xf>
    <xf numFmtId="0" fontId="14" fillId="33" borderId="69" xfId="0" applyFont="1" applyFill="1" applyBorder="1" applyAlignment="1">
      <alignment horizontal="center" vertical="center" wrapText="1"/>
    </xf>
    <xf numFmtId="0" fontId="14" fillId="33" borderId="70" xfId="0" applyFont="1" applyFill="1" applyBorder="1" applyAlignment="1">
      <alignment horizontal="center" vertical="center" wrapText="1"/>
    </xf>
    <xf numFmtId="0" fontId="15" fillId="33" borderId="71" xfId="0" applyFont="1" applyFill="1" applyBorder="1" applyAlignment="1">
      <alignment horizontal="center" vertical="center" wrapText="1"/>
    </xf>
    <xf numFmtId="0" fontId="15" fillId="33" borderId="7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5" fillId="33" borderId="74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76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38" borderId="14" xfId="0" applyFont="1" applyFill="1" applyBorder="1" applyAlignment="1">
      <alignment horizontal="center" vertical="center"/>
    </xf>
    <xf numFmtId="0" fontId="12" fillId="39" borderId="14" xfId="0" applyFont="1" applyFill="1" applyBorder="1" applyAlignment="1">
      <alignment horizontal="center" vertical="center"/>
    </xf>
    <xf numFmtId="0" fontId="12" fillId="22" borderId="14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4" fillId="23" borderId="11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O173"/>
  <sheetViews>
    <sheetView view="pageBreakPreview" zoomScaleSheetLayoutView="100" zoomScalePageLayoutView="98" workbookViewId="0" topLeftCell="A95">
      <selection activeCell="G4" sqref="G4"/>
    </sheetView>
  </sheetViews>
  <sheetFormatPr defaultColWidth="9.140625" defaultRowHeight="12.75"/>
  <cols>
    <col min="1" max="1" width="7.57421875" style="293" customWidth="1"/>
    <col min="2" max="2" width="7.140625" style="293" customWidth="1"/>
    <col min="3" max="4" width="6.57421875" style="293" customWidth="1"/>
    <col min="5" max="5" width="8.00390625" style="293" customWidth="1"/>
    <col min="6" max="6" width="6.00390625" style="293" customWidth="1"/>
    <col min="7" max="7" width="17.00390625" style="293" customWidth="1"/>
    <col min="8" max="8" width="17.28125" style="293" customWidth="1"/>
    <col min="9" max="9" width="10.00390625" style="293" customWidth="1"/>
    <col min="10" max="10" width="8.140625" style="293" customWidth="1"/>
    <col min="11" max="11" width="7.7109375" style="293" customWidth="1"/>
    <col min="12" max="12" width="12.421875" style="293" customWidth="1"/>
    <col min="13" max="13" width="51.28125" style="347" customWidth="1"/>
    <col min="14" max="14" width="10.57421875" style="293" customWidth="1"/>
    <col min="15" max="15" width="0.2890625" style="293" customWidth="1"/>
    <col min="16" max="16384" width="9.140625" style="293" customWidth="1"/>
  </cols>
  <sheetData>
    <row r="1" spans="1:14" ht="12.75">
      <c r="A1" s="373" t="s">
        <v>19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</row>
    <row r="2" spans="1:14" ht="14.25">
      <c r="A2" s="294"/>
      <c r="B2" s="277"/>
      <c r="C2" s="277" t="s">
        <v>435</v>
      </c>
      <c r="D2" s="277"/>
      <c r="E2" s="277"/>
      <c r="F2" s="277"/>
      <c r="G2" s="294"/>
      <c r="H2" s="294"/>
      <c r="I2" s="294"/>
      <c r="J2" s="294"/>
      <c r="K2" s="295" t="s">
        <v>0</v>
      </c>
      <c r="L2" s="294"/>
      <c r="M2" s="348"/>
      <c r="N2" s="294"/>
    </row>
    <row r="3" spans="1:14" ht="45.75" customHeight="1">
      <c r="A3" s="294"/>
      <c r="B3" s="357" t="s">
        <v>436</v>
      </c>
      <c r="C3" s="357"/>
      <c r="D3" s="357"/>
      <c r="E3" s="357"/>
      <c r="F3" s="357"/>
      <c r="G3" s="296"/>
      <c r="H3" s="294"/>
      <c r="I3" s="294"/>
      <c r="J3" s="351" t="s">
        <v>428</v>
      </c>
      <c r="K3" s="297"/>
      <c r="L3" s="298"/>
      <c r="M3" s="353"/>
      <c r="N3" s="298"/>
    </row>
    <row r="4" spans="1:14" ht="20.25" customHeight="1">
      <c r="A4" s="299" t="s">
        <v>427</v>
      </c>
      <c r="B4" s="277" t="s">
        <v>438</v>
      </c>
      <c r="C4" s="277"/>
      <c r="D4" s="277"/>
      <c r="E4" s="277"/>
      <c r="F4" s="277"/>
      <c r="G4" s="294"/>
      <c r="H4" s="294"/>
      <c r="I4" s="299"/>
      <c r="J4" s="377"/>
      <c r="K4" s="377"/>
      <c r="L4" s="377"/>
      <c r="M4" s="352" t="s">
        <v>425</v>
      </c>
      <c r="N4" s="294"/>
    </row>
    <row r="5" spans="1:14" ht="15.75">
      <c r="A5" s="294"/>
      <c r="B5" s="380" t="s">
        <v>305</v>
      </c>
      <c r="C5" s="380"/>
      <c r="D5" s="380"/>
      <c r="E5" s="380"/>
      <c r="F5" s="380"/>
      <c r="G5" s="294"/>
      <c r="H5" s="294"/>
      <c r="I5" s="294"/>
      <c r="K5" s="349" t="s">
        <v>440</v>
      </c>
      <c r="L5" s="350" t="s">
        <v>441</v>
      </c>
      <c r="M5" s="346" t="s">
        <v>426</v>
      </c>
      <c r="N5" s="294"/>
    </row>
    <row r="6" spans="1:14" ht="15.75">
      <c r="A6" s="374" t="s">
        <v>1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</row>
    <row r="7" spans="1:14" ht="15" customHeight="1">
      <c r="A7" s="358" t="s">
        <v>434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</row>
    <row r="8" spans="1:15" ht="8.25" customHeight="1" thickBot="1">
      <c r="A8" s="294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348"/>
      <c r="N8" s="294"/>
      <c r="O8" s="294"/>
    </row>
    <row r="9" spans="1:14" ht="22.5">
      <c r="A9" s="375" t="s">
        <v>2</v>
      </c>
      <c r="B9" s="359" t="s">
        <v>3</v>
      </c>
      <c r="C9" s="406" t="s">
        <v>4</v>
      </c>
      <c r="D9" s="407"/>
      <c r="E9" s="359" t="s">
        <v>443</v>
      </c>
      <c r="F9" s="359" t="s">
        <v>6</v>
      </c>
      <c r="G9" s="300" t="s">
        <v>7</v>
      </c>
      <c r="H9" s="359" t="s">
        <v>8</v>
      </c>
      <c r="I9" s="359"/>
      <c r="J9" s="359"/>
      <c r="K9" s="359"/>
      <c r="L9" s="359"/>
      <c r="M9" s="359" t="s">
        <v>9</v>
      </c>
      <c r="N9" s="361" t="s">
        <v>10</v>
      </c>
    </row>
    <row r="10" spans="1:14" ht="90.75" thickBot="1">
      <c r="A10" s="376"/>
      <c r="B10" s="360"/>
      <c r="C10" s="408"/>
      <c r="D10" s="409"/>
      <c r="E10" s="360"/>
      <c r="F10" s="360"/>
      <c r="G10" s="354" t="s">
        <v>11</v>
      </c>
      <c r="H10" s="354" t="s">
        <v>12</v>
      </c>
      <c r="I10" s="354" t="s">
        <v>13</v>
      </c>
      <c r="J10" s="354" t="s">
        <v>14</v>
      </c>
      <c r="K10" s="354" t="s">
        <v>442</v>
      </c>
      <c r="L10" s="354" t="s">
        <v>15</v>
      </c>
      <c r="M10" s="360"/>
      <c r="N10" s="362"/>
    </row>
    <row r="11" spans="1:14" ht="13.5" thickBot="1">
      <c r="A11" s="301">
        <v>1</v>
      </c>
      <c r="B11" s="302">
        <v>2</v>
      </c>
      <c r="C11" s="410">
        <v>3</v>
      </c>
      <c r="D11" s="411"/>
      <c r="E11" s="302">
        <v>4</v>
      </c>
      <c r="F11" s="302">
        <v>5</v>
      </c>
      <c r="G11" s="302">
        <v>6</v>
      </c>
      <c r="H11" s="302">
        <v>7</v>
      </c>
      <c r="I11" s="302">
        <v>8</v>
      </c>
      <c r="J11" s="302">
        <v>9</v>
      </c>
      <c r="K11" s="302">
        <v>10</v>
      </c>
      <c r="L11" s="302">
        <v>11</v>
      </c>
      <c r="M11" s="302">
        <v>12</v>
      </c>
      <c r="N11" s="303">
        <v>13</v>
      </c>
    </row>
    <row r="12" spans="1:14" ht="22.5" customHeight="1">
      <c r="A12" s="366" t="s">
        <v>39</v>
      </c>
      <c r="B12" s="367"/>
      <c r="C12" s="368"/>
      <c r="D12" s="368"/>
      <c r="E12" s="367"/>
      <c r="F12" s="367"/>
      <c r="G12" s="367"/>
      <c r="H12" s="367"/>
      <c r="I12" s="367"/>
      <c r="J12" s="367"/>
      <c r="K12" s="367"/>
      <c r="L12" s="367"/>
      <c r="M12" s="367"/>
      <c r="N12" s="369"/>
    </row>
    <row r="13" spans="1:14" ht="22.5" customHeight="1">
      <c r="A13" s="291"/>
      <c r="B13" s="304">
        <v>7</v>
      </c>
      <c r="C13" s="304" t="s">
        <v>307</v>
      </c>
      <c r="D13" s="283" t="s">
        <v>308</v>
      </c>
      <c r="E13" s="284">
        <v>0.9</v>
      </c>
      <c r="F13" s="279" t="s">
        <v>28</v>
      </c>
      <c r="G13" s="305" t="s">
        <v>301</v>
      </c>
      <c r="H13" s="306"/>
      <c r="I13" s="306"/>
      <c r="J13" s="307"/>
      <c r="K13" s="307"/>
      <c r="L13" s="306"/>
      <c r="M13" s="305" t="s">
        <v>330</v>
      </c>
      <c r="N13" s="308">
        <v>2028</v>
      </c>
    </row>
    <row r="14" spans="1:14" ht="22.5" customHeight="1">
      <c r="A14" s="291"/>
      <c r="B14" s="304">
        <v>9</v>
      </c>
      <c r="C14" s="304">
        <v>1.1</v>
      </c>
      <c r="D14" s="283" t="s">
        <v>309</v>
      </c>
      <c r="E14" s="284">
        <v>1</v>
      </c>
      <c r="F14" s="279" t="s">
        <v>28</v>
      </c>
      <c r="G14" s="305" t="s">
        <v>301</v>
      </c>
      <c r="H14" s="306"/>
      <c r="I14" s="306"/>
      <c r="J14" s="307"/>
      <c r="K14" s="307"/>
      <c r="L14" s="306"/>
      <c r="M14" s="305" t="s">
        <v>329</v>
      </c>
      <c r="N14" s="308">
        <v>2028</v>
      </c>
    </row>
    <row r="15" spans="1:14" ht="22.5" customHeight="1">
      <c r="A15" s="291"/>
      <c r="B15" s="304">
        <v>9</v>
      </c>
      <c r="C15" s="304">
        <v>1.2</v>
      </c>
      <c r="D15" s="283" t="s">
        <v>310</v>
      </c>
      <c r="E15" s="284">
        <v>1</v>
      </c>
      <c r="F15" s="279" t="s">
        <v>28</v>
      </c>
      <c r="G15" s="305" t="s">
        <v>301</v>
      </c>
      <c r="H15" s="306"/>
      <c r="I15" s="306"/>
      <c r="J15" s="307"/>
      <c r="K15" s="307"/>
      <c r="L15" s="306"/>
      <c r="M15" s="305" t="s">
        <v>331</v>
      </c>
      <c r="N15" s="308">
        <v>2028</v>
      </c>
    </row>
    <row r="16" spans="1:14" ht="22.5" customHeight="1">
      <c r="A16" s="291"/>
      <c r="B16" s="304">
        <v>9</v>
      </c>
      <c r="C16" s="304">
        <v>1.3</v>
      </c>
      <c r="D16" s="283" t="s">
        <v>311</v>
      </c>
      <c r="E16" s="284">
        <v>1</v>
      </c>
      <c r="F16" s="279" t="s">
        <v>28</v>
      </c>
      <c r="G16" s="305" t="s">
        <v>301</v>
      </c>
      <c r="H16" s="306"/>
      <c r="I16" s="306"/>
      <c r="J16" s="307"/>
      <c r="K16" s="307"/>
      <c r="L16" s="306"/>
      <c r="M16" s="305" t="s">
        <v>331</v>
      </c>
      <c r="N16" s="308">
        <v>2028</v>
      </c>
    </row>
    <row r="17" spans="1:14" ht="22.5" customHeight="1">
      <c r="A17" s="291"/>
      <c r="B17" s="304">
        <v>14</v>
      </c>
      <c r="C17" s="304">
        <v>1.5</v>
      </c>
      <c r="D17" s="283" t="s">
        <v>312</v>
      </c>
      <c r="E17" s="284">
        <v>1</v>
      </c>
      <c r="F17" s="279" t="s">
        <v>28</v>
      </c>
      <c r="G17" s="305" t="s">
        <v>301</v>
      </c>
      <c r="H17" s="306"/>
      <c r="I17" s="306"/>
      <c r="J17" s="307"/>
      <c r="K17" s="307"/>
      <c r="L17" s="306"/>
      <c r="M17" s="305" t="s">
        <v>332</v>
      </c>
      <c r="N17" s="308">
        <v>2028</v>
      </c>
    </row>
    <row r="18" spans="1:14" ht="22.5" customHeight="1">
      <c r="A18" s="291"/>
      <c r="B18" s="304">
        <v>27</v>
      </c>
      <c r="C18" s="304">
        <v>2.1</v>
      </c>
      <c r="D18" s="283" t="s">
        <v>313</v>
      </c>
      <c r="E18" s="284">
        <v>1</v>
      </c>
      <c r="F18" s="279" t="s">
        <v>29</v>
      </c>
      <c r="G18" s="305" t="s">
        <v>301</v>
      </c>
      <c r="H18" s="306"/>
      <c r="I18" s="306"/>
      <c r="J18" s="307"/>
      <c r="K18" s="307"/>
      <c r="L18" s="306"/>
      <c r="M18" s="305" t="s">
        <v>331</v>
      </c>
      <c r="N18" s="308">
        <v>2028</v>
      </c>
    </row>
    <row r="19" spans="1:14" ht="22.5" customHeight="1">
      <c r="A19" s="291"/>
      <c r="B19" s="304">
        <v>27</v>
      </c>
      <c r="C19" s="304">
        <v>2.2</v>
      </c>
      <c r="D19" s="283" t="s">
        <v>314</v>
      </c>
      <c r="E19" s="284">
        <v>0.9</v>
      </c>
      <c r="F19" s="279" t="s">
        <v>29</v>
      </c>
      <c r="G19" s="305" t="s">
        <v>301</v>
      </c>
      <c r="H19" s="306"/>
      <c r="I19" s="306"/>
      <c r="J19" s="307"/>
      <c r="K19" s="307"/>
      <c r="L19" s="306"/>
      <c r="M19" s="305" t="s">
        <v>331</v>
      </c>
      <c r="N19" s="308">
        <v>2028</v>
      </c>
    </row>
    <row r="20" spans="1:14" ht="22.5" customHeight="1">
      <c r="A20" s="291"/>
      <c r="B20" s="304">
        <v>41</v>
      </c>
      <c r="C20" s="304">
        <v>3.4</v>
      </c>
      <c r="D20" s="283" t="s">
        <v>315</v>
      </c>
      <c r="E20" s="284">
        <v>0.9</v>
      </c>
      <c r="F20" s="279" t="s">
        <v>28</v>
      </c>
      <c r="G20" s="305" t="s">
        <v>301</v>
      </c>
      <c r="H20" s="306"/>
      <c r="I20" s="306"/>
      <c r="J20" s="307"/>
      <c r="K20" s="307"/>
      <c r="L20" s="306"/>
      <c r="M20" s="305" t="s">
        <v>333</v>
      </c>
      <c r="N20" s="308">
        <v>2028</v>
      </c>
    </row>
    <row r="21" spans="1:14" ht="22.5" customHeight="1">
      <c r="A21" s="291"/>
      <c r="B21" s="304">
        <v>46</v>
      </c>
      <c r="C21" s="304">
        <v>7.1</v>
      </c>
      <c r="D21" s="283" t="s">
        <v>312</v>
      </c>
      <c r="E21" s="284">
        <v>1</v>
      </c>
      <c r="F21" s="279" t="s">
        <v>29</v>
      </c>
      <c r="G21" s="305" t="s">
        <v>301</v>
      </c>
      <c r="H21" s="306"/>
      <c r="I21" s="306"/>
      <c r="J21" s="307"/>
      <c r="K21" s="307"/>
      <c r="L21" s="306"/>
      <c r="M21" s="305" t="s">
        <v>328</v>
      </c>
      <c r="N21" s="308">
        <v>2028</v>
      </c>
    </row>
    <row r="22" spans="1:14" ht="22.5" customHeight="1">
      <c r="A22" s="291"/>
      <c r="B22" s="304">
        <v>47</v>
      </c>
      <c r="C22" s="304">
        <v>2.1</v>
      </c>
      <c r="D22" s="283" t="s">
        <v>313</v>
      </c>
      <c r="E22" s="284">
        <v>1</v>
      </c>
      <c r="F22" s="279" t="s">
        <v>26</v>
      </c>
      <c r="G22" s="305" t="s">
        <v>301</v>
      </c>
      <c r="H22" s="306"/>
      <c r="I22" s="306"/>
      <c r="J22" s="307"/>
      <c r="K22" s="307"/>
      <c r="L22" s="306"/>
      <c r="M22" s="305" t="s">
        <v>331</v>
      </c>
      <c r="N22" s="308">
        <v>2028</v>
      </c>
    </row>
    <row r="23" spans="1:14" ht="22.5" customHeight="1">
      <c r="A23" s="291"/>
      <c r="B23" s="304">
        <v>47</v>
      </c>
      <c r="C23" s="304">
        <v>2.2</v>
      </c>
      <c r="D23" s="283" t="s">
        <v>314</v>
      </c>
      <c r="E23" s="284">
        <v>0.8</v>
      </c>
      <c r="F23" s="279" t="s">
        <v>26</v>
      </c>
      <c r="G23" s="305" t="s">
        <v>301</v>
      </c>
      <c r="H23" s="306"/>
      <c r="I23" s="306"/>
      <c r="J23" s="307"/>
      <c r="K23" s="307"/>
      <c r="L23" s="306"/>
      <c r="M23" s="305" t="s">
        <v>331</v>
      </c>
      <c r="N23" s="308">
        <v>2028</v>
      </c>
    </row>
    <row r="24" spans="1:14" ht="22.5" customHeight="1">
      <c r="A24" s="291"/>
      <c r="B24" s="304">
        <v>61</v>
      </c>
      <c r="C24" s="304">
        <v>9.2</v>
      </c>
      <c r="D24" s="283" t="s">
        <v>316</v>
      </c>
      <c r="E24" s="284">
        <v>1</v>
      </c>
      <c r="F24" s="279" t="s">
        <v>16</v>
      </c>
      <c r="G24" s="305" t="s">
        <v>301</v>
      </c>
      <c r="H24" s="306"/>
      <c r="I24" s="306"/>
      <c r="J24" s="307"/>
      <c r="K24" s="307"/>
      <c r="L24" s="306"/>
      <c r="M24" s="305" t="s">
        <v>334</v>
      </c>
      <c r="N24" s="308">
        <v>2028</v>
      </c>
    </row>
    <row r="25" spans="1:14" ht="22.5" customHeight="1">
      <c r="A25" s="291"/>
      <c r="B25" s="304">
        <v>62</v>
      </c>
      <c r="C25" s="304">
        <v>7.3</v>
      </c>
      <c r="D25" s="283" t="s">
        <v>317</v>
      </c>
      <c r="E25" s="284">
        <v>1</v>
      </c>
      <c r="F25" s="279" t="s">
        <v>16</v>
      </c>
      <c r="G25" s="305" t="s">
        <v>301</v>
      </c>
      <c r="H25" s="306"/>
      <c r="I25" s="306"/>
      <c r="J25" s="307"/>
      <c r="K25" s="307"/>
      <c r="L25" s="306"/>
      <c r="M25" s="305" t="s">
        <v>334</v>
      </c>
      <c r="N25" s="308">
        <v>2028</v>
      </c>
    </row>
    <row r="26" spans="1:14" ht="22.5" customHeight="1">
      <c r="A26" s="291"/>
      <c r="B26" s="304">
        <v>62</v>
      </c>
      <c r="C26" s="304">
        <v>7.4</v>
      </c>
      <c r="D26" s="283" t="s">
        <v>318</v>
      </c>
      <c r="E26" s="284">
        <v>1</v>
      </c>
      <c r="F26" s="279" t="s">
        <v>16</v>
      </c>
      <c r="G26" s="305" t="s">
        <v>301</v>
      </c>
      <c r="H26" s="306"/>
      <c r="I26" s="306"/>
      <c r="J26" s="307"/>
      <c r="K26" s="307"/>
      <c r="L26" s="306"/>
      <c r="M26" s="305" t="s">
        <v>334</v>
      </c>
      <c r="N26" s="308">
        <v>2028</v>
      </c>
    </row>
    <row r="27" spans="1:14" ht="22.5" customHeight="1">
      <c r="A27" s="291"/>
      <c r="B27" s="304">
        <v>65</v>
      </c>
      <c r="C27" s="304">
        <v>8.1</v>
      </c>
      <c r="D27" s="283" t="s">
        <v>319</v>
      </c>
      <c r="E27" s="284">
        <v>0.9</v>
      </c>
      <c r="F27" s="279" t="s">
        <v>16</v>
      </c>
      <c r="G27" s="305" t="s">
        <v>301</v>
      </c>
      <c r="H27" s="306"/>
      <c r="I27" s="306"/>
      <c r="J27" s="307"/>
      <c r="K27" s="307"/>
      <c r="L27" s="306"/>
      <c r="M27" s="305" t="s">
        <v>329</v>
      </c>
      <c r="N27" s="308">
        <v>2028</v>
      </c>
    </row>
    <row r="28" spans="1:14" ht="22.5" customHeight="1">
      <c r="A28" s="291"/>
      <c r="B28" s="304">
        <v>65</v>
      </c>
      <c r="C28" s="304">
        <v>8.2</v>
      </c>
      <c r="D28" s="283" t="s">
        <v>320</v>
      </c>
      <c r="E28" s="284">
        <v>1</v>
      </c>
      <c r="F28" s="279" t="s">
        <v>16</v>
      </c>
      <c r="G28" s="305" t="s">
        <v>301</v>
      </c>
      <c r="H28" s="306"/>
      <c r="I28" s="306"/>
      <c r="J28" s="307"/>
      <c r="K28" s="307"/>
      <c r="L28" s="306"/>
      <c r="M28" s="305" t="s">
        <v>328</v>
      </c>
      <c r="N28" s="308">
        <v>2028</v>
      </c>
    </row>
    <row r="29" spans="1:14" ht="22.5" customHeight="1">
      <c r="A29" s="291"/>
      <c r="B29" s="304">
        <v>65</v>
      </c>
      <c r="C29" s="304">
        <v>8.3</v>
      </c>
      <c r="D29" s="283" t="s">
        <v>321</v>
      </c>
      <c r="E29" s="284">
        <v>1</v>
      </c>
      <c r="F29" s="279" t="s">
        <v>16</v>
      </c>
      <c r="G29" s="305" t="s">
        <v>301</v>
      </c>
      <c r="H29" s="306"/>
      <c r="I29" s="306"/>
      <c r="J29" s="307"/>
      <c r="K29" s="307"/>
      <c r="L29" s="306"/>
      <c r="M29" s="305" t="s">
        <v>331</v>
      </c>
      <c r="N29" s="308">
        <v>2028</v>
      </c>
    </row>
    <row r="30" spans="1:14" ht="22.5" customHeight="1">
      <c r="A30" s="291"/>
      <c r="B30" s="304">
        <v>65</v>
      </c>
      <c r="C30" s="304">
        <v>8.4</v>
      </c>
      <c r="D30" s="283" t="s">
        <v>322</v>
      </c>
      <c r="E30" s="284">
        <v>1</v>
      </c>
      <c r="F30" s="279" t="s">
        <v>16</v>
      </c>
      <c r="G30" s="305" t="s">
        <v>301</v>
      </c>
      <c r="H30" s="306"/>
      <c r="I30" s="306"/>
      <c r="J30" s="307"/>
      <c r="K30" s="307"/>
      <c r="L30" s="306"/>
      <c r="M30" s="305" t="s">
        <v>331</v>
      </c>
      <c r="N30" s="308">
        <v>2028</v>
      </c>
    </row>
    <row r="31" spans="1:14" ht="22.5" customHeight="1">
      <c r="A31" s="291"/>
      <c r="B31" s="304">
        <v>65</v>
      </c>
      <c r="C31" s="304">
        <v>8.5</v>
      </c>
      <c r="D31" s="283" t="s">
        <v>323</v>
      </c>
      <c r="E31" s="284">
        <v>0.9</v>
      </c>
      <c r="F31" s="279" t="s">
        <v>16</v>
      </c>
      <c r="G31" s="305" t="s">
        <v>301</v>
      </c>
      <c r="H31" s="306"/>
      <c r="I31" s="306"/>
      <c r="J31" s="307"/>
      <c r="K31" s="307"/>
      <c r="L31" s="306"/>
      <c r="M31" s="305" t="s">
        <v>334</v>
      </c>
      <c r="N31" s="308">
        <v>2028</v>
      </c>
    </row>
    <row r="32" spans="1:14" ht="22.5" customHeight="1">
      <c r="A32" s="291"/>
      <c r="B32" s="309">
        <v>69</v>
      </c>
      <c r="C32" s="309">
        <v>2.1</v>
      </c>
      <c r="D32" s="310" t="s">
        <v>313</v>
      </c>
      <c r="E32" s="311">
        <v>0.9</v>
      </c>
      <c r="F32" s="279" t="s">
        <v>28</v>
      </c>
      <c r="G32" s="305" t="s">
        <v>301</v>
      </c>
      <c r="H32" s="306"/>
      <c r="I32" s="306"/>
      <c r="J32" s="307"/>
      <c r="K32" s="307"/>
      <c r="L32" s="306"/>
      <c r="M32" s="305" t="s">
        <v>335</v>
      </c>
      <c r="N32" s="308">
        <v>2028</v>
      </c>
    </row>
    <row r="33" spans="1:14" ht="22.5" customHeight="1">
      <c r="A33" s="291"/>
      <c r="B33" s="309">
        <v>69</v>
      </c>
      <c r="C33" s="309">
        <v>2.2</v>
      </c>
      <c r="D33" s="310" t="s">
        <v>314</v>
      </c>
      <c r="E33" s="311">
        <v>1</v>
      </c>
      <c r="F33" s="279" t="s">
        <v>28</v>
      </c>
      <c r="G33" s="305" t="s">
        <v>301</v>
      </c>
      <c r="H33" s="306"/>
      <c r="I33" s="306"/>
      <c r="J33" s="307"/>
      <c r="K33" s="307"/>
      <c r="L33" s="306"/>
      <c r="M33" s="305" t="s">
        <v>335</v>
      </c>
      <c r="N33" s="308">
        <v>2028</v>
      </c>
    </row>
    <row r="34" spans="1:14" ht="22.5" customHeight="1">
      <c r="A34" s="291"/>
      <c r="B34" s="304">
        <v>72</v>
      </c>
      <c r="C34" s="304">
        <v>2.3</v>
      </c>
      <c r="D34" s="283" t="s">
        <v>324</v>
      </c>
      <c r="E34" s="284">
        <v>1</v>
      </c>
      <c r="F34" s="279" t="s">
        <v>29</v>
      </c>
      <c r="G34" s="305" t="s">
        <v>301</v>
      </c>
      <c r="H34" s="306"/>
      <c r="I34" s="306"/>
      <c r="J34" s="307"/>
      <c r="K34" s="307"/>
      <c r="L34" s="306"/>
      <c r="M34" s="305" t="s">
        <v>328</v>
      </c>
      <c r="N34" s="308">
        <v>2028</v>
      </c>
    </row>
    <row r="35" spans="1:14" ht="22.5" customHeight="1">
      <c r="A35" s="291"/>
      <c r="B35" s="304">
        <v>73</v>
      </c>
      <c r="C35" s="304">
        <v>1.2</v>
      </c>
      <c r="D35" s="283" t="s">
        <v>313</v>
      </c>
      <c r="E35" s="284">
        <v>1</v>
      </c>
      <c r="F35" s="279" t="s">
        <v>28</v>
      </c>
      <c r="G35" s="305" t="s">
        <v>301</v>
      </c>
      <c r="H35" s="306"/>
      <c r="I35" s="306"/>
      <c r="J35" s="307"/>
      <c r="K35" s="307"/>
      <c r="L35" s="306"/>
      <c r="M35" s="305" t="s">
        <v>331</v>
      </c>
      <c r="N35" s="308">
        <v>2028</v>
      </c>
    </row>
    <row r="36" spans="1:14" ht="22.5" customHeight="1">
      <c r="A36" s="291"/>
      <c r="B36" s="304">
        <v>73</v>
      </c>
      <c r="C36" s="304">
        <v>1.3</v>
      </c>
      <c r="D36" s="283" t="s">
        <v>314</v>
      </c>
      <c r="E36" s="284">
        <v>1</v>
      </c>
      <c r="F36" s="279" t="s">
        <v>28</v>
      </c>
      <c r="G36" s="305" t="s">
        <v>301</v>
      </c>
      <c r="H36" s="306"/>
      <c r="I36" s="306"/>
      <c r="J36" s="307"/>
      <c r="K36" s="307"/>
      <c r="L36" s="306"/>
      <c r="M36" s="305" t="s">
        <v>331</v>
      </c>
      <c r="N36" s="308">
        <v>2028</v>
      </c>
    </row>
    <row r="37" spans="1:14" ht="22.5" customHeight="1">
      <c r="A37" s="291"/>
      <c r="B37" s="304">
        <v>83</v>
      </c>
      <c r="C37" s="304">
        <v>19.1</v>
      </c>
      <c r="D37" s="283" t="s">
        <v>325</v>
      </c>
      <c r="E37" s="284">
        <v>0.8</v>
      </c>
      <c r="F37" s="279" t="s">
        <v>28</v>
      </c>
      <c r="G37" s="305" t="s">
        <v>301</v>
      </c>
      <c r="H37" s="306"/>
      <c r="I37" s="306"/>
      <c r="J37" s="307"/>
      <c r="K37" s="307"/>
      <c r="L37" s="306"/>
      <c r="M37" s="305" t="s">
        <v>334</v>
      </c>
      <c r="N37" s="308">
        <v>2028</v>
      </c>
    </row>
    <row r="38" spans="1:14" ht="22.5" customHeight="1">
      <c r="A38" s="291"/>
      <c r="B38" s="309">
        <v>85</v>
      </c>
      <c r="C38" s="309">
        <v>8.4</v>
      </c>
      <c r="D38" s="310" t="s">
        <v>319</v>
      </c>
      <c r="E38" s="311">
        <v>1</v>
      </c>
      <c r="F38" s="279" t="s">
        <v>28</v>
      </c>
      <c r="G38" s="305" t="s">
        <v>301</v>
      </c>
      <c r="H38" s="306"/>
      <c r="I38" s="306"/>
      <c r="J38" s="307"/>
      <c r="K38" s="307"/>
      <c r="L38" s="306"/>
      <c r="M38" s="305" t="s">
        <v>331</v>
      </c>
      <c r="N38" s="308">
        <v>2028</v>
      </c>
    </row>
    <row r="39" spans="1:14" ht="22.5" customHeight="1">
      <c r="A39" s="291"/>
      <c r="B39" s="304">
        <v>87</v>
      </c>
      <c r="C39" s="304">
        <v>5.2</v>
      </c>
      <c r="D39" s="283" t="s">
        <v>326</v>
      </c>
      <c r="E39" s="284">
        <v>1</v>
      </c>
      <c r="F39" s="279" t="s">
        <v>28</v>
      </c>
      <c r="G39" s="305" t="s">
        <v>301</v>
      </c>
      <c r="H39" s="306"/>
      <c r="I39" s="306"/>
      <c r="J39" s="307"/>
      <c r="K39" s="307"/>
      <c r="L39" s="306"/>
      <c r="M39" s="305" t="s">
        <v>337</v>
      </c>
      <c r="N39" s="308">
        <v>2028</v>
      </c>
    </row>
    <row r="40" spans="1:14" ht="22.5" customHeight="1">
      <c r="A40" s="291"/>
      <c r="B40" s="304">
        <v>87</v>
      </c>
      <c r="C40" s="304">
        <v>5.3</v>
      </c>
      <c r="D40" s="283" t="s">
        <v>327</v>
      </c>
      <c r="E40" s="284">
        <v>1</v>
      </c>
      <c r="F40" s="279" t="s">
        <v>28</v>
      </c>
      <c r="G40" s="305" t="s">
        <v>301</v>
      </c>
      <c r="H40" s="306"/>
      <c r="I40" s="306"/>
      <c r="J40" s="307"/>
      <c r="K40" s="307"/>
      <c r="L40" s="306"/>
      <c r="M40" s="305" t="s">
        <v>336</v>
      </c>
      <c r="N40" s="308">
        <v>2028</v>
      </c>
    </row>
    <row r="41" spans="1:14" ht="22.5" customHeight="1">
      <c r="A41" s="312"/>
      <c r="B41" s="363" t="s">
        <v>21</v>
      </c>
      <c r="C41" s="364"/>
      <c r="D41" s="365"/>
      <c r="E41" s="313">
        <f>SUM(E13:E40)</f>
        <v>27</v>
      </c>
      <c r="F41" s="314"/>
      <c r="G41" s="314"/>
      <c r="H41" s="314"/>
      <c r="I41" s="314"/>
      <c r="J41" s="314"/>
      <c r="K41" s="314"/>
      <c r="L41" s="314"/>
      <c r="M41" s="314"/>
      <c r="N41" s="315"/>
    </row>
    <row r="42" spans="1:14" ht="22.5" customHeight="1">
      <c r="A42" s="370" t="s">
        <v>24</v>
      </c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2"/>
    </row>
    <row r="43" spans="1:14" ht="22.5" customHeight="1">
      <c r="A43" s="318"/>
      <c r="B43" s="281">
        <v>1</v>
      </c>
      <c r="C43" s="282">
        <v>4.1</v>
      </c>
      <c r="D43" s="283" t="s">
        <v>375</v>
      </c>
      <c r="E43" s="284">
        <v>1</v>
      </c>
      <c r="F43" s="279" t="s">
        <v>27</v>
      </c>
      <c r="G43" s="305" t="s">
        <v>301</v>
      </c>
      <c r="H43" s="319"/>
      <c r="I43" s="319"/>
      <c r="J43" s="319"/>
      <c r="K43" s="306"/>
      <c r="L43" s="306"/>
      <c r="M43" s="305" t="s">
        <v>386</v>
      </c>
      <c r="N43" s="317">
        <v>2028</v>
      </c>
    </row>
    <row r="44" spans="1:14" ht="22.5" customHeight="1">
      <c r="A44" s="320"/>
      <c r="B44" s="281">
        <v>11</v>
      </c>
      <c r="C44" s="282">
        <v>9.5</v>
      </c>
      <c r="D44" s="283" t="s">
        <v>376</v>
      </c>
      <c r="E44" s="284">
        <v>1</v>
      </c>
      <c r="F44" s="279" t="s">
        <v>26</v>
      </c>
      <c r="G44" s="305" t="s">
        <v>301</v>
      </c>
      <c r="H44" s="319"/>
      <c r="I44" s="319"/>
      <c r="J44" s="319"/>
      <c r="K44" s="306"/>
      <c r="L44" s="306"/>
      <c r="M44" s="305" t="s">
        <v>387</v>
      </c>
      <c r="N44" s="317">
        <v>2028</v>
      </c>
    </row>
    <row r="45" spans="1:14" ht="22.5" customHeight="1">
      <c r="A45" s="318"/>
      <c r="B45" s="281">
        <v>11</v>
      </c>
      <c r="C45" s="282">
        <v>9.6</v>
      </c>
      <c r="D45" s="283" t="s">
        <v>315</v>
      </c>
      <c r="E45" s="284">
        <v>0.9</v>
      </c>
      <c r="F45" s="279" t="s">
        <v>26</v>
      </c>
      <c r="G45" s="305" t="s">
        <v>301</v>
      </c>
      <c r="H45" s="306"/>
      <c r="I45" s="306"/>
      <c r="J45" s="307"/>
      <c r="K45" s="307"/>
      <c r="L45" s="306"/>
      <c r="M45" s="305" t="s">
        <v>388</v>
      </c>
      <c r="N45" s="317">
        <v>2028</v>
      </c>
    </row>
    <row r="46" spans="1:14" ht="22.5" customHeight="1">
      <c r="A46" s="320"/>
      <c r="B46" s="281">
        <v>22</v>
      </c>
      <c r="C46" s="282">
        <v>5.2</v>
      </c>
      <c r="D46" s="283" t="s">
        <v>308</v>
      </c>
      <c r="E46" s="284">
        <v>0.9</v>
      </c>
      <c r="F46" s="279" t="s">
        <v>26</v>
      </c>
      <c r="G46" s="305" t="s">
        <v>301</v>
      </c>
      <c r="H46" s="314"/>
      <c r="I46" s="314"/>
      <c r="J46" s="306"/>
      <c r="K46" s="306"/>
      <c r="L46" s="306"/>
      <c r="M46" s="305" t="s">
        <v>385</v>
      </c>
      <c r="N46" s="317">
        <v>2028</v>
      </c>
    </row>
    <row r="47" spans="1:14" ht="22.5" customHeight="1">
      <c r="A47" s="318"/>
      <c r="B47" s="281">
        <v>24</v>
      </c>
      <c r="C47" s="282">
        <v>14.2</v>
      </c>
      <c r="D47" s="283" t="s">
        <v>377</v>
      </c>
      <c r="E47" s="284">
        <v>1</v>
      </c>
      <c r="F47" s="279" t="s">
        <v>26</v>
      </c>
      <c r="G47" s="305" t="s">
        <v>301</v>
      </c>
      <c r="H47" s="306"/>
      <c r="I47" s="306"/>
      <c r="J47" s="307"/>
      <c r="K47" s="307"/>
      <c r="L47" s="306"/>
      <c r="M47" s="305" t="s">
        <v>389</v>
      </c>
      <c r="N47" s="317">
        <v>2028</v>
      </c>
    </row>
    <row r="48" spans="1:14" ht="22.5" customHeight="1">
      <c r="A48" s="320"/>
      <c r="B48" s="281">
        <v>25</v>
      </c>
      <c r="C48" s="381">
        <v>1</v>
      </c>
      <c r="D48" s="382"/>
      <c r="E48" s="284">
        <v>0.8</v>
      </c>
      <c r="F48" s="279" t="s">
        <v>26</v>
      </c>
      <c r="G48" s="305" t="s">
        <v>301</v>
      </c>
      <c r="H48" s="314"/>
      <c r="I48" s="314"/>
      <c r="J48" s="306"/>
      <c r="K48" s="306"/>
      <c r="L48" s="306"/>
      <c r="M48" s="305" t="s">
        <v>390</v>
      </c>
      <c r="N48" s="317">
        <v>2028</v>
      </c>
    </row>
    <row r="49" spans="1:14" ht="22.5" customHeight="1">
      <c r="A49" s="318"/>
      <c r="B49" s="281">
        <v>52</v>
      </c>
      <c r="C49" s="282">
        <v>14.3</v>
      </c>
      <c r="D49" s="283" t="s">
        <v>375</v>
      </c>
      <c r="E49" s="284">
        <v>1</v>
      </c>
      <c r="F49" s="279" t="s">
        <v>16</v>
      </c>
      <c r="G49" s="305" t="s">
        <v>301</v>
      </c>
      <c r="H49" s="314"/>
      <c r="I49" s="314"/>
      <c r="J49" s="306"/>
      <c r="K49" s="306"/>
      <c r="L49" s="306"/>
      <c r="M49" s="305" t="s">
        <v>391</v>
      </c>
      <c r="N49" s="317">
        <v>2028</v>
      </c>
    </row>
    <row r="50" spans="1:14" ht="22.5" customHeight="1">
      <c r="A50" s="320"/>
      <c r="B50" s="281">
        <v>53</v>
      </c>
      <c r="C50" s="282">
        <v>25.2</v>
      </c>
      <c r="D50" s="283" t="s">
        <v>378</v>
      </c>
      <c r="E50" s="284">
        <v>1</v>
      </c>
      <c r="F50" s="279" t="s">
        <v>16</v>
      </c>
      <c r="G50" s="305" t="s">
        <v>301</v>
      </c>
      <c r="H50" s="314"/>
      <c r="I50" s="314"/>
      <c r="J50" s="306"/>
      <c r="K50" s="306"/>
      <c r="L50" s="306"/>
      <c r="M50" s="305" t="s">
        <v>392</v>
      </c>
      <c r="N50" s="317">
        <v>2028</v>
      </c>
    </row>
    <row r="51" spans="1:14" ht="22.5" customHeight="1">
      <c r="A51" s="318"/>
      <c r="B51" s="281">
        <v>54</v>
      </c>
      <c r="C51" s="381">
        <v>5</v>
      </c>
      <c r="D51" s="382"/>
      <c r="E51" s="284">
        <v>1</v>
      </c>
      <c r="F51" s="279" t="s">
        <v>26</v>
      </c>
      <c r="G51" s="305" t="s">
        <v>301</v>
      </c>
      <c r="H51" s="314"/>
      <c r="I51" s="314"/>
      <c r="J51" s="306"/>
      <c r="K51" s="306"/>
      <c r="L51" s="306"/>
      <c r="M51" s="305" t="s">
        <v>393</v>
      </c>
      <c r="N51" s="317">
        <v>2028</v>
      </c>
    </row>
    <row r="52" spans="1:14" ht="22.5" customHeight="1">
      <c r="A52" s="320"/>
      <c r="B52" s="281">
        <v>56</v>
      </c>
      <c r="C52" s="381">
        <v>1</v>
      </c>
      <c r="D52" s="382"/>
      <c r="E52" s="284">
        <v>0.1</v>
      </c>
      <c r="F52" s="279" t="s">
        <v>27</v>
      </c>
      <c r="G52" s="305" t="s">
        <v>301</v>
      </c>
      <c r="H52" s="314"/>
      <c r="I52" s="314"/>
      <c r="J52" s="306"/>
      <c r="K52" s="306"/>
      <c r="L52" s="306"/>
      <c r="M52" s="305" t="s">
        <v>394</v>
      </c>
      <c r="N52" s="317">
        <v>2028</v>
      </c>
    </row>
    <row r="53" spans="1:14" ht="22.5" customHeight="1">
      <c r="A53" s="318"/>
      <c r="B53" s="281">
        <v>56</v>
      </c>
      <c r="C53" s="282">
        <v>10.1</v>
      </c>
      <c r="D53" s="283" t="s">
        <v>312</v>
      </c>
      <c r="E53" s="284">
        <v>1</v>
      </c>
      <c r="F53" s="279" t="s">
        <v>27</v>
      </c>
      <c r="G53" s="305" t="s">
        <v>301</v>
      </c>
      <c r="H53" s="314"/>
      <c r="I53" s="314"/>
      <c r="J53" s="306"/>
      <c r="K53" s="306"/>
      <c r="L53" s="306"/>
      <c r="M53" s="305" t="s">
        <v>385</v>
      </c>
      <c r="N53" s="317">
        <v>2028</v>
      </c>
    </row>
    <row r="54" spans="1:14" ht="22.5" customHeight="1">
      <c r="A54" s="320"/>
      <c r="B54" s="281">
        <v>63</v>
      </c>
      <c r="C54" s="282">
        <v>6.5</v>
      </c>
      <c r="D54" s="283" t="s">
        <v>308</v>
      </c>
      <c r="E54" s="284">
        <v>0.8</v>
      </c>
      <c r="F54" s="279" t="s">
        <v>16</v>
      </c>
      <c r="G54" s="305" t="s">
        <v>301</v>
      </c>
      <c r="H54" s="314"/>
      <c r="I54" s="314"/>
      <c r="J54" s="306"/>
      <c r="K54" s="306"/>
      <c r="L54" s="306"/>
      <c r="M54" s="305" t="s">
        <v>395</v>
      </c>
      <c r="N54" s="317">
        <v>2028</v>
      </c>
    </row>
    <row r="55" spans="1:14" ht="22.5" customHeight="1">
      <c r="A55" s="318"/>
      <c r="B55" s="281">
        <v>64</v>
      </c>
      <c r="C55" s="282">
        <v>1.9</v>
      </c>
      <c r="D55" s="283" t="s">
        <v>319</v>
      </c>
      <c r="E55" s="284">
        <v>1</v>
      </c>
      <c r="F55" s="279" t="s">
        <v>16</v>
      </c>
      <c r="G55" s="305" t="s">
        <v>301</v>
      </c>
      <c r="H55" s="314"/>
      <c r="I55" s="314"/>
      <c r="J55" s="306"/>
      <c r="K55" s="306"/>
      <c r="L55" s="306"/>
      <c r="M55" s="305" t="s">
        <v>385</v>
      </c>
      <c r="N55" s="317">
        <v>2028</v>
      </c>
    </row>
    <row r="56" spans="1:14" ht="22.5" customHeight="1">
      <c r="A56" s="320"/>
      <c r="B56" s="281">
        <v>65</v>
      </c>
      <c r="C56" s="282">
        <v>6.4</v>
      </c>
      <c r="D56" s="283" t="s">
        <v>379</v>
      </c>
      <c r="E56" s="284">
        <v>1</v>
      </c>
      <c r="F56" s="279" t="s">
        <v>16</v>
      </c>
      <c r="G56" s="305" t="s">
        <v>301</v>
      </c>
      <c r="H56" s="314"/>
      <c r="I56" s="314"/>
      <c r="J56" s="306"/>
      <c r="K56" s="306"/>
      <c r="L56" s="306"/>
      <c r="M56" s="305" t="s">
        <v>396</v>
      </c>
      <c r="N56" s="317">
        <v>2028</v>
      </c>
    </row>
    <row r="57" spans="1:14" ht="22.5" customHeight="1">
      <c r="A57" s="318"/>
      <c r="B57" s="281">
        <v>67</v>
      </c>
      <c r="C57" s="282">
        <v>9.9</v>
      </c>
      <c r="D57" s="283" t="s">
        <v>376</v>
      </c>
      <c r="E57" s="284">
        <v>0.8</v>
      </c>
      <c r="F57" s="279" t="s">
        <v>26</v>
      </c>
      <c r="G57" s="305" t="s">
        <v>301</v>
      </c>
      <c r="H57" s="314"/>
      <c r="I57" s="314"/>
      <c r="J57" s="306"/>
      <c r="K57" s="306"/>
      <c r="L57" s="306"/>
      <c r="M57" s="305" t="s">
        <v>397</v>
      </c>
      <c r="N57" s="317">
        <v>2028</v>
      </c>
    </row>
    <row r="58" spans="1:14" ht="22.5" customHeight="1">
      <c r="A58" s="320"/>
      <c r="B58" s="281">
        <v>72</v>
      </c>
      <c r="C58" s="381">
        <v>16.1</v>
      </c>
      <c r="D58" s="382"/>
      <c r="E58" s="284">
        <v>1</v>
      </c>
      <c r="F58" s="279" t="s">
        <v>27</v>
      </c>
      <c r="G58" s="305" t="s">
        <v>301</v>
      </c>
      <c r="H58" s="314"/>
      <c r="I58" s="314"/>
      <c r="J58" s="306"/>
      <c r="K58" s="306"/>
      <c r="L58" s="306"/>
      <c r="M58" s="305" t="s">
        <v>385</v>
      </c>
      <c r="N58" s="317">
        <v>2028</v>
      </c>
    </row>
    <row r="59" spans="1:14" ht="22.5" customHeight="1">
      <c r="A59" s="318"/>
      <c r="B59" s="281">
        <v>72</v>
      </c>
      <c r="C59" s="381">
        <v>16.2</v>
      </c>
      <c r="D59" s="382"/>
      <c r="E59" s="284">
        <v>0.9</v>
      </c>
      <c r="F59" s="279" t="s">
        <v>27</v>
      </c>
      <c r="G59" s="305" t="s">
        <v>301</v>
      </c>
      <c r="H59" s="314"/>
      <c r="I59" s="314"/>
      <c r="J59" s="306"/>
      <c r="K59" s="306"/>
      <c r="L59" s="306"/>
      <c r="M59" s="305" t="s">
        <v>398</v>
      </c>
      <c r="N59" s="317">
        <v>2028</v>
      </c>
    </row>
    <row r="60" spans="1:14" ht="22.5" customHeight="1">
      <c r="A60" s="320"/>
      <c r="B60" s="281">
        <v>78</v>
      </c>
      <c r="C60" s="282">
        <v>12.3</v>
      </c>
      <c r="D60" s="283" t="s">
        <v>375</v>
      </c>
      <c r="E60" s="284">
        <v>0.9</v>
      </c>
      <c r="F60" s="279" t="s">
        <v>27</v>
      </c>
      <c r="G60" s="305" t="s">
        <v>301</v>
      </c>
      <c r="H60" s="314"/>
      <c r="I60" s="314"/>
      <c r="J60" s="306"/>
      <c r="K60" s="306"/>
      <c r="L60" s="306"/>
      <c r="M60" s="305" t="s">
        <v>399</v>
      </c>
      <c r="N60" s="317">
        <v>2028</v>
      </c>
    </row>
    <row r="61" spans="1:14" ht="22.5" customHeight="1">
      <c r="A61" s="318"/>
      <c r="B61" s="281">
        <v>79</v>
      </c>
      <c r="C61" s="282">
        <v>9.2</v>
      </c>
      <c r="D61" s="283" t="s">
        <v>319</v>
      </c>
      <c r="E61" s="284">
        <v>1</v>
      </c>
      <c r="F61" s="279" t="s">
        <v>16</v>
      </c>
      <c r="G61" s="305" t="s">
        <v>301</v>
      </c>
      <c r="H61" s="314"/>
      <c r="I61" s="314"/>
      <c r="J61" s="306"/>
      <c r="K61" s="306"/>
      <c r="L61" s="306"/>
      <c r="M61" s="305" t="s">
        <v>400</v>
      </c>
      <c r="N61" s="317">
        <v>2028</v>
      </c>
    </row>
    <row r="62" spans="1:14" ht="22.5" customHeight="1">
      <c r="A62" s="320"/>
      <c r="B62" s="281">
        <v>80</v>
      </c>
      <c r="C62" s="282">
        <v>3.4</v>
      </c>
      <c r="D62" s="283" t="s">
        <v>319</v>
      </c>
      <c r="E62" s="284">
        <v>0.8</v>
      </c>
      <c r="F62" s="279" t="s">
        <v>16</v>
      </c>
      <c r="G62" s="305" t="s">
        <v>301</v>
      </c>
      <c r="H62" s="314"/>
      <c r="I62" s="314"/>
      <c r="J62" s="306"/>
      <c r="K62" s="306"/>
      <c r="L62" s="306"/>
      <c r="M62" s="305" t="s">
        <v>401</v>
      </c>
      <c r="N62" s="317">
        <v>2028</v>
      </c>
    </row>
    <row r="63" spans="1:14" ht="22.5" customHeight="1">
      <c r="A63" s="318"/>
      <c r="B63" s="281">
        <v>81</v>
      </c>
      <c r="C63" s="282">
        <v>1.11</v>
      </c>
      <c r="D63" s="283" t="s">
        <v>312</v>
      </c>
      <c r="E63" s="284">
        <v>1</v>
      </c>
      <c r="F63" s="279" t="s">
        <v>16</v>
      </c>
      <c r="G63" s="305" t="s">
        <v>301</v>
      </c>
      <c r="H63" s="314"/>
      <c r="I63" s="314"/>
      <c r="J63" s="306"/>
      <c r="K63" s="306"/>
      <c r="L63" s="306"/>
      <c r="M63" s="305" t="s">
        <v>402</v>
      </c>
      <c r="N63" s="317">
        <v>2028</v>
      </c>
    </row>
    <row r="64" spans="1:14" ht="22.5" customHeight="1">
      <c r="A64" s="320"/>
      <c r="B64" s="281">
        <v>83</v>
      </c>
      <c r="C64" s="282">
        <v>10.3</v>
      </c>
      <c r="D64" s="283" t="s">
        <v>380</v>
      </c>
      <c r="E64" s="284">
        <v>1</v>
      </c>
      <c r="F64" s="279" t="s">
        <v>26</v>
      </c>
      <c r="G64" s="305" t="s">
        <v>301</v>
      </c>
      <c r="H64" s="314"/>
      <c r="I64" s="314"/>
      <c r="J64" s="306"/>
      <c r="K64" s="306"/>
      <c r="L64" s="306"/>
      <c r="M64" s="305" t="s">
        <v>403</v>
      </c>
      <c r="N64" s="317">
        <v>2028</v>
      </c>
    </row>
    <row r="65" spans="1:14" ht="22.5" customHeight="1">
      <c r="A65" s="318"/>
      <c r="B65" s="281">
        <v>84</v>
      </c>
      <c r="C65" s="282">
        <v>15.1</v>
      </c>
      <c r="D65" s="283" t="s">
        <v>381</v>
      </c>
      <c r="E65" s="284">
        <v>0.8</v>
      </c>
      <c r="F65" s="279" t="s">
        <v>26</v>
      </c>
      <c r="G65" s="305" t="s">
        <v>301</v>
      </c>
      <c r="H65" s="314"/>
      <c r="I65" s="314"/>
      <c r="J65" s="306"/>
      <c r="K65" s="306"/>
      <c r="L65" s="306"/>
      <c r="M65" s="305" t="s">
        <v>404</v>
      </c>
      <c r="N65" s="317">
        <v>2028</v>
      </c>
    </row>
    <row r="66" spans="1:14" ht="22.5" customHeight="1">
      <c r="A66" s="320"/>
      <c r="B66" s="281">
        <v>86</v>
      </c>
      <c r="C66" s="282">
        <v>6.1</v>
      </c>
      <c r="D66" s="283" t="s">
        <v>326</v>
      </c>
      <c r="E66" s="284">
        <v>1</v>
      </c>
      <c r="F66" s="279" t="s">
        <v>26</v>
      </c>
      <c r="G66" s="305" t="s">
        <v>301</v>
      </c>
      <c r="H66" s="314"/>
      <c r="I66" s="314"/>
      <c r="J66" s="306"/>
      <c r="K66" s="306"/>
      <c r="L66" s="306"/>
      <c r="M66" s="305" t="s">
        <v>405</v>
      </c>
      <c r="N66" s="317">
        <v>2028</v>
      </c>
    </row>
    <row r="67" spans="1:14" ht="22.5" customHeight="1">
      <c r="A67" s="318"/>
      <c r="B67" s="281">
        <v>86</v>
      </c>
      <c r="C67" s="282">
        <v>6.2</v>
      </c>
      <c r="D67" s="283" t="s">
        <v>327</v>
      </c>
      <c r="E67" s="284">
        <v>1</v>
      </c>
      <c r="F67" s="279" t="s">
        <v>26</v>
      </c>
      <c r="G67" s="305" t="s">
        <v>301</v>
      </c>
      <c r="H67" s="314"/>
      <c r="I67" s="314"/>
      <c r="J67" s="306"/>
      <c r="K67" s="306"/>
      <c r="L67" s="306"/>
      <c r="M67" s="305" t="s">
        <v>405</v>
      </c>
      <c r="N67" s="317">
        <v>2028</v>
      </c>
    </row>
    <row r="68" spans="1:14" ht="22.5" customHeight="1">
      <c r="A68" s="320"/>
      <c r="B68" s="281">
        <v>86</v>
      </c>
      <c r="C68" s="282">
        <v>6.3</v>
      </c>
      <c r="D68" s="283" t="s">
        <v>382</v>
      </c>
      <c r="E68" s="284">
        <v>0.8</v>
      </c>
      <c r="F68" s="279" t="s">
        <v>26</v>
      </c>
      <c r="G68" s="305" t="s">
        <v>301</v>
      </c>
      <c r="H68" s="314"/>
      <c r="I68" s="314"/>
      <c r="J68" s="306"/>
      <c r="K68" s="306"/>
      <c r="L68" s="306"/>
      <c r="M68" s="305" t="s">
        <v>405</v>
      </c>
      <c r="N68" s="317">
        <v>2028</v>
      </c>
    </row>
    <row r="69" spans="1:14" ht="22.5" customHeight="1">
      <c r="A69" s="318"/>
      <c r="B69" s="281">
        <v>86</v>
      </c>
      <c r="C69" s="282">
        <v>3.13</v>
      </c>
      <c r="D69" s="283" t="s">
        <v>324</v>
      </c>
      <c r="E69" s="284">
        <v>1</v>
      </c>
      <c r="F69" s="279" t="s">
        <v>26</v>
      </c>
      <c r="G69" s="305" t="s">
        <v>301</v>
      </c>
      <c r="H69" s="314"/>
      <c r="I69" s="314"/>
      <c r="J69" s="306"/>
      <c r="K69" s="306"/>
      <c r="L69" s="306"/>
      <c r="M69" s="305" t="s">
        <v>406</v>
      </c>
      <c r="N69" s="317">
        <v>2028</v>
      </c>
    </row>
    <row r="70" spans="1:14" ht="22.5" customHeight="1">
      <c r="A70" s="320"/>
      <c r="B70" s="281">
        <v>86</v>
      </c>
      <c r="C70" s="282">
        <v>3.14</v>
      </c>
      <c r="D70" s="283" t="s">
        <v>377</v>
      </c>
      <c r="E70" s="284">
        <v>0.9</v>
      </c>
      <c r="F70" s="279" t="s">
        <v>26</v>
      </c>
      <c r="G70" s="305" t="s">
        <v>301</v>
      </c>
      <c r="H70" s="314"/>
      <c r="I70" s="314"/>
      <c r="J70" s="306"/>
      <c r="K70" s="306"/>
      <c r="L70" s="306"/>
      <c r="M70" s="305" t="s">
        <v>385</v>
      </c>
      <c r="N70" s="317">
        <v>2028</v>
      </c>
    </row>
    <row r="71" spans="1:14" ht="22.5" customHeight="1">
      <c r="A71" s="318"/>
      <c r="B71" s="281">
        <v>90</v>
      </c>
      <c r="C71" s="381">
        <v>5.1</v>
      </c>
      <c r="D71" s="382"/>
      <c r="E71" s="284">
        <v>0.8</v>
      </c>
      <c r="F71" s="279" t="s">
        <v>27</v>
      </c>
      <c r="G71" s="305" t="s">
        <v>301</v>
      </c>
      <c r="H71" s="314"/>
      <c r="I71" s="314"/>
      <c r="J71" s="306"/>
      <c r="K71" s="306"/>
      <c r="L71" s="306"/>
      <c r="M71" s="305" t="s">
        <v>407</v>
      </c>
      <c r="N71" s="317">
        <v>2028</v>
      </c>
    </row>
    <row r="72" spans="1:14" ht="22.5" customHeight="1">
      <c r="A72" s="320"/>
      <c r="B72" s="281">
        <v>96</v>
      </c>
      <c r="C72" s="381">
        <v>3.1</v>
      </c>
      <c r="D72" s="382"/>
      <c r="E72" s="284">
        <v>1</v>
      </c>
      <c r="F72" s="279" t="s">
        <v>26</v>
      </c>
      <c r="G72" s="305" t="s">
        <v>301</v>
      </c>
      <c r="H72" s="314"/>
      <c r="I72" s="314"/>
      <c r="J72" s="306"/>
      <c r="K72" s="306"/>
      <c r="L72" s="306"/>
      <c r="M72" s="305" t="s">
        <v>397</v>
      </c>
      <c r="N72" s="317">
        <v>2028</v>
      </c>
    </row>
    <row r="73" spans="1:14" ht="22.5" customHeight="1">
      <c r="A73" s="318"/>
      <c r="B73" s="281">
        <v>96</v>
      </c>
      <c r="C73" s="381">
        <v>7.1</v>
      </c>
      <c r="D73" s="382"/>
      <c r="E73" s="284">
        <v>1</v>
      </c>
      <c r="F73" s="279" t="s">
        <v>27</v>
      </c>
      <c r="G73" s="305" t="s">
        <v>301</v>
      </c>
      <c r="H73" s="314"/>
      <c r="I73" s="314"/>
      <c r="J73" s="306"/>
      <c r="K73" s="306"/>
      <c r="L73" s="306"/>
      <c r="M73" s="305" t="s">
        <v>398</v>
      </c>
      <c r="N73" s="317">
        <v>2028</v>
      </c>
    </row>
    <row r="74" spans="1:14" ht="22.5" customHeight="1">
      <c r="A74" s="320"/>
      <c r="B74" s="281">
        <v>96</v>
      </c>
      <c r="C74" s="381">
        <v>7.2</v>
      </c>
      <c r="D74" s="382"/>
      <c r="E74" s="284">
        <v>0.9</v>
      </c>
      <c r="F74" s="279" t="s">
        <v>27</v>
      </c>
      <c r="G74" s="305" t="s">
        <v>301</v>
      </c>
      <c r="H74" s="314"/>
      <c r="I74" s="314"/>
      <c r="J74" s="306"/>
      <c r="K74" s="306"/>
      <c r="L74" s="306"/>
      <c r="M74" s="305" t="s">
        <v>398</v>
      </c>
      <c r="N74" s="317">
        <v>2028</v>
      </c>
    </row>
    <row r="75" spans="1:14" ht="22.5" customHeight="1">
      <c r="A75" s="318"/>
      <c r="B75" s="281">
        <v>104</v>
      </c>
      <c r="C75" s="282">
        <v>6.1</v>
      </c>
      <c r="D75" s="283" t="s">
        <v>383</v>
      </c>
      <c r="E75" s="284">
        <v>1</v>
      </c>
      <c r="F75" s="279" t="s">
        <v>16</v>
      </c>
      <c r="G75" s="305" t="s">
        <v>301</v>
      </c>
      <c r="H75" s="314"/>
      <c r="I75" s="314"/>
      <c r="J75" s="306"/>
      <c r="K75" s="306"/>
      <c r="L75" s="306"/>
      <c r="M75" s="305" t="s">
        <v>385</v>
      </c>
      <c r="N75" s="317">
        <v>2028</v>
      </c>
    </row>
    <row r="76" spans="1:14" ht="22.5" customHeight="1">
      <c r="A76" s="320" t="s">
        <v>21</v>
      </c>
      <c r="B76" s="306"/>
      <c r="C76" s="383"/>
      <c r="D76" s="384"/>
      <c r="E76" s="316">
        <f>SUM(E43:E75)</f>
        <v>30.1</v>
      </c>
      <c r="F76" s="306"/>
      <c r="G76" s="306"/>
      <c r="H76" s="306"/>
      <c r="I76" s="306"/>
      <c r="J76" s="306"/>
      <c r="K76" s="306"/>
      <c r="L76" s="306"/>
      <c r="M76" s="306"/>
      <c r="N76" s="317"/>
    </row>
    <row r="77" spans="1:14" ht="22.5" customHeight="1">
      <c r="A77" s="385" t="s">
        <v>429</v>
      </c>
      <c r="B77" s="386"/>
      <c r="C77" s="387"/>
      <c r="D77" s="387"/>
      <c r="E77" s="386"/>
      <c r="F77" s="386"/>
      <c r="G77" s="386"/>
      <c r="H77" s="386"/>
      <c r="I77" s="386"/>
      <c r="J77" s="386"/>
      <c r="K77" s="386"/>
      <c r="L77" s="386"/>
      <c r="M77" s="386"/>
      <c r="N77" s="388"/>
    </row>
    <row r="78" spans="1:14" ht="22.5" customHeight="1">
      <c r="A78" s="322"/>
      <c r="B78" s="281">
        <v>1</v>
      </c>
      <c r="C78" s="281">
        <v>11.7</v>
      </c>
      <c r="D78" s="283" t="s">
        <v>414</v>
      </c>
      <c r="E78" s="284">
        <v>1</v>
      </c>
      <c r="F78" s="279" t="s">
        <v>26</v>
      </c>
      <c r="G78" s="305" t="s">
        <v>301</v>
      </c>
      <c r="H78" s="321"/>
      <c r="I78" s="321"/>
      <c r="J78" s="321"/>
      <c r="K78" s="323"/>
      <c r="L78" s="305"/>
      <c r="M78" s="305" t="s">
        <v>404</v>
      </c>
      <c r="N78" s="317">
        <v>2028</v>
      </c>
    </row>
    <row r="79" spans="1:14" ht="22.5" customHeight="1">
      <c r="A79" s="291"/>
      <c r="B79" s="281">
        <v>3</v>
      </c>
      <c r="C79" s="378">
        <v>9.1</v>
      </c>
      <c r="D79" s="379"/>
      <c r="E79" s="284">
        <v>0.5</v>
      </c>
      <c r="F79" s="279" t="s">
        <v>26</v>
      </c>
      <c r="G79" s="305" t="s">
        <v>301</v>
      </c>
      <c r="H79" s="321"/>
      <c r="I79" s="321"/>
      <c r="J79" s="306"/>
      <c r="K79" s="324"/>
      <c r="L79" s="305"/>
      <c r="M79" s="305" t="s">
        <v>404</v>
      </c>
      <c r="N79" s="317">
        <v>2028</v>
      </c>
    </row>
    <row r="80" spans="1:14" ht="22.5" customHeight="1">
      <c r="A80" s="322"/>
      <c r="B80" s="281">
        <v>6</v>
      </c>
      <c r="C80" s="378">
        <v>8.2</v>
      </c>
      <c r="D80" s="379"/>
      <c r="E80" s="284">
        <v>1</v>
      </c>
      <c r="F80" s="279" t="s">
        <v>26</v>
      </c>
      <c r="G80" s="305" t="s">
        <v>301</v>
      </c>
      <c r="H80" s="321"/>
      <c r="I80" s="321"/>
      <c r="J80" s="306"/>
      <c r="K80" s="324"/>
      <c r="L80" s="305"/>
      <c r="M80" s="305" t="s">
        <v>404</v>
      </c>
      <c r="N80" s="317">
        <v>2028</v>
      </c>
    </row>
    <row r="81" spans="1:14" ht="22.5" customHeight="1">
      <c r="A81" s="291"/>
      <c r="B81" s="281">
        <v>18</v>
      </c>
      <c r="C81" s="281">
        <v>12.1</v>
      </c>
      <c r="D81" s="283" t="s">
        <v>326</v>
      </c>
      <c r="E81" s="284">
        <v>0.8</v>
      </c>
      <c r="F81" s="279" t="s">
        <v>51</v>
      </c>
      <c r="G81" s="305" t="s">
        <v>301</v>
      </c>
      <c r="H81" s="321"/>
      <c r="I81" s="321"/>
      <c r="J81" s="306"/>
      <c r="K81" s="324"/>
      <c r="L81" s="305"/>
      <c r="M81" s="305" t="s">
        <v>404</v>
      </c>
      <c r="N81" s="317">
        <v>2028</v>
      </c>
    </row>
    <row r="82" spans="1:14" ht="22.5" customHeight="1">
      <c r="A82" s="322"/>
      <c r="B82" s="281">
        <v>19</v>
      </c>
      <c r="C82" s="378">
        <v>6.1</v>
      </c>
      <c r="D82" s="379"/>
      <c r="E82" s="284">
        <v>0.2</v>
      </c>
      <c r="F82" s="279" t="s">
        <v>26</v>
      </c>
      <c r="G82" s="305" t="s">
        <v>301</v>
      </c>
      <c r="H82" s="321"/>
      <c r="I82" s="321"/>
      <c r="J82" s="306"/>
      <c r="K82" s="324"/>
      <c r="L82" s="305"/>
      <c r="M82" s="305" t="s">
        <v>404</v>
      </c>
      <c r="N82" s="317">
        <v>2028</v>
      </c>
    </row>
    <row r="83" spans="1:14" ht="22.5" customHeight="1">
      <c r="A83" s="291"/>
      <c r="B83" s="281">
        <v>21</v>
      </c>
      <c r="C83" s="378">
        <v>2.3</v>
      </c>
      <c r="D83" s="379"/>
      <c r="E83" s="284">
        <v>1</v>
      </c>
      <c r="F83" s="279" t="s">
        <v>26</v>
      </c>
      <c r="G83" s="305" t="s">
        <v>301</v>
      </c>
      <c r="H83" s="321"/>
      <c r="I83" s="321"/>
      <c r="J83" s="306"/>
      <c r="K83" s="306"/>
      <c r="L83" s="305"/>
      <c r="M83" s="305" t="s">
        <v>404</v>
      </c>
      <c r="N83" s="317">
        <v>2028</v>
      </c>
    </row>
    <row r="84" spans="1:14" ht="22.5" customHeight="1">
      <c r="A84" s="322"/>
      <c r="B84" s="281">
        <v>29</v>
      </c>
      <c r="C84" s="281">
        <v>5.1</v>
      </c>
      <c r="D84" s="283" t="s">
        <v>317</v>
      </c>
      <c r="E84" s="284">
        <v>0.4</v>
      </c>
      <c r="F84" s="279" t="s">
        <v>26</v>
      </c>
      <c r="G84" s="305" t="s">
        <v>301</v>
      </c>
      <c r="H84" s="321"/>
      <c r="I84" s="321"/>
      <c r="J84" s="306"/>
      <c r="K84" s="306"/>
      <c r="L84" s="305"/>
      <c r="M84" s="305" t="s">
        <v>404</v>
      </c>
      <c r="N84" s="317">
        <v>2028</v>
      </c>
    </row>
    <row r="85" spans="1:14" ht="22.5" customHeight="1">
      <c r="A85" s="291"/>
      <c r="B85" s="281">
        <v>44</v>
      </c>
      <c r="C85" s="378">
        <v>1.2</v>
      </c>
      <c r="D85" s="379"/>
      <c r="E85" s="284">
        <v>0.2</v>
      </c>
      <c r="F85" s="279" t="s">
        <v>16</v>
      </c>
      <c r="G85" s="305" t="s">
        <v>301</v>
      </c>
      <c r="H85" s="321"/>
      <c r="I85" s="321"/>
      <c r="J85" s="306"/>
      <c r="K85" s="306"/>
      <c r="L85" s="305"/>
      <c r="M85" s="305" t="s">
        <v>404</v>
      </c>
      <c r="N85" s="317">
        <v>2028</v>
      </c>
    </row>
    <row r="86" spans="1:14" ht="22.5" customHeight="1">
      <c r="A86" s="322"/>
      <c r="B86" s="281">
        <v>70</v>
      </c>
      <c r="C86" s="281">
        <v>27</v>
      </c>
      <c r="D86" s="283" t="s">
        <v>411</v>
      </c>
      <c r="E86" s="284">
        <v>0.8</v>
      </c>
      <c r="F86" s="279" t="s">
        <v>26</v>
      </c>
      <c r="G86" s="305" t="s">
        <v>301</v>
      </c>
      <c r="H86" s="321"/>
      <c r="I86" s="321"/>
      <c r="J86" s="306"/>
      <c r="K86" s="306"/>
      <c r="L86" s="305"/>
      <c r="M86" s="305" t="s">
        <v>404</v>
      </c>
      <c r="N86" s="317">
        <v>2028</v>
      </c>
    </row>
    <row r="87" spans="1:14" ht="22.5" customHeight="1">
      <c r="A87" s="291"/>
      <c r="B87" s="281">
        <v>74</v>
      </c>
      <c r="C87" s="378">
        <v>1.1</v>
      </c>
      <c r="D87" s="379"/>
      <c r="E87" s="284">
        <v>1</v>
      </c>
      <c r="F87" s="279" t="s">
        <v>26</v>
      </c>
      <c r="G87" s="305" t="s">
        <v>301</v>
      </c>
      <c r="H87" s="321"/>
      <c r="I87" s="321"/>
      <c r="J87" s="306"/>
      <c r="K87" s="306"/>
      <c r="L87" s="305"/>
      <c r="M87" s="305" t="s">
        <v>404</v>
      </c>
      <c r="N87" s="317">
        <v>2028</v>
      </c>
    </row>
    <row r="88" spans="1:14" ht="22.5" customHeight="1">
      <c r="A88" s="322"/>
      <c r="B88" s="281">
        <v>74</v>
      </c>
      <c r="C88" s="378">
        <v>1.2</v>
      </c>
      <c r="D88" s="379"/>
      <c r="E88" s="284">
        <v>1</v>
      </c>
      <c r="F88" s="279" t="s">
        <v>26</v>
      </c>
      <c r="G88" s="305" t="s">
        <v>301</v>
      </c>
      <c r="H88" s="279"/>
      <c r="I88" s="279"/>
      <c r="J88" s="279"/>
      <c r="K88" s="279"/>
      <c r="L88" s="305"/>
      <c r="M88" s="305" t="s">
        <v>404</v>
      </c>
      <c r="N88" s="317">
        <v>2028</v>
      </c>
    </row>
    <row r="89" spans="1:14" ht="22.5" customHeight="1">
      <c r="A89" s="291"/>
      <c r="B89" s="281">
        <v>74</v>
      </c>
      <c r="C89" s="378">
        <v>1.5</v>
      </c>
      <c r="D89" s="379"/>
      <c r="E89" s="284">
        <v>1</v>
      </c>
      <c r="F89" s="279" t="s">
        <v>26</v>
      </c>
      <c r="G89" s="305" t="s">
        <v>301</v>
      </c>
      <c r="H89" s="321"/>
      <c r="I89" s="321"/>
      <c r="J89" s="306"/>
      <c r="K89" s="324"/>
      <c r="L89" s="305"/>
      <c r="M89" s="305" t="s">
        <v>404</v>
      </c>
      <c r="N89" s="317">
        <v>2028</v>
      </c>
    </row>
    <row r="90" spans="1:14" ht="22.5" customHeight="1">
      <c r="A90" s="322"/>
      <c r="B90" s="281">
        <v>74</v>
      </c>
      <c r="C90" s="378">
        <v>1.3</v>
      </c>
      <c r="D90" s="379"/>
      <c r="E90" s="284">
        <v>1</v>
      </c>
      <c r="F90" s="279" t="s">
        <v>26</v>
      </c>
      <c r="G90" s="305" t="s">
        <v>301</v>
      </c>
      <c r="H90" s="321"/>
      <c r="I90" s="321"/>
      <c r="J90" s="306"/>
      <c r="K90" s="324"/>
      <c r="L90" s="305"/>
      <c r="M90" s="305" t="s">
        <v>404</v>
      </c>
      <c r="N90" s="317">
        <v>2028</v>
      </c>
    </row>
    <row r="91" spans="1:14" ht="22.5" customHeight="1">
      <c r="A91" s="291"/>
      <c r="B91" s="281">
        <v>74</v>
      </c>
      <c r="C91" s="378">
        <v>1.4</v>
      </c>
      <c r="D91" s="379"/>
      <c r="E91" s="284">
        <v>0.9</v>
      </c>
      <c r="F91" s="279" t="s">
        <v>26</v>
      </c>
      <c r="G91" s="305" t="s">
        <v>301</v>
      </c>
      <c r="H91" s="321"/>
      <c r="I91" s="321"/>
      <c r="J91" s="306"/>
      <c r="K91" s="324"/>
      <c r="L91" s="305"/>
      <c r="M91" s="305" t="s">
        <v>404</v>
      </c>
      <c r="N91" s="317">
        <v>2028</v>
      </c>
    </row>
    <row r="92" spans="1:14" ht="22.5" customHeight="1">
      <c r="A92" s="322"/>
      <c r="B92" s="281">
        <v>74</v>
      </c>
      <c r="C92" s="378">
        <v>1.6</v>
      </c>
      <c r="D92" s="379"/>
      <c r="E92" s="284">
        <v>0.9</v>
      </c>
      <c r="F92" s="279" t="s">
        <v>26</v>
      </c>
      <c r="G92" s="305" t="s">
        <v>301</v>
      </c>
      <c r="H92" s="321"/>
      <c r="I92" s="321"/>
      <c r="J92" s="306"/>
      <c r="K92" s="324"/>
      <c r="L92" s="305"/>
      <c r="M92" s="305" t="s">
        <v>404</v>
      </c>
      <c r="N92" s="317">
        <v>2028</v>
      </c>
    </row>
    <row r="93" spans="1:14" ht="22.5" customHeight="1">
      <c r="A93" s="291"/>
      <c r="B93" s="281">
        <v>74</v>
      </c>
      <c r="C93" s="378">
        <v>1.7</v>
      </c>
      <c r="D93" s="379"/>
      <c r="E93" s="284">
        <v>1</v>
      </c>
      <c r="F93" s="279" t="s">
        <v>26</v>
      </c>
      <c r="G93" s="305" t="s">
        <v>301</v>
      </c>
      <c r="H93" s="321"/>
      <c r="I93" s="321"/>
      <c r="J93" s="306"/>
      <c r="K93" s="324"/>
      <c r="L93" s="305"/>
      <c r="M93" s="305" t="s">
        <v>404</v>
      </c>
      <c r="N93" s="317">
        <v>2028</v>
      </c>
    </row>
    <row r="94" spans="1:14" ht="22.5" customHeight="1">
      <c r="A94" s="322"/>
      <c r="B94" s="281">
        <v>74</v>
      </c>
      <c r="C94" s="378">
        <v>6.1</v>
      </c>
      <c r="D94" s="379"/>
      <c r="E94" s="284">
        <v>1</v>
      </c>
      <c r="F94" s="279" t="s">
        <v>16</v>
      </c>
      <c r="G94" s="305" t="s">
        <v>301</v>
      </c>
      <c r="H94" s="321"/>
      <c r="I94" s="321"/>
      <c r="J94" s="306"/>
      <c r="K94" s="324"/>
      <c r="L94" s="305"/>
      <c r="M94" s="305" t="s">
        <v>404</v>
      </c>
      <c r="N94" s="317">
        <v>2028</v>
      </c>
    </row>
    <row r="95" spans="1:14" ht="22.5" customHeight="1">
      <c r="A95" s="291"/>
      <c r="B95" s="281">
        <v>75</v>
      </c>
      <c r="C95" s="281">
        <v>15</v>
      </c>
      <c r="D95" s="283" t="s">
        <v>412</v>
      </c>
      <c r="E95" s="284">
        <v>0.7</v>
      </c>
      <c r="F95" s="279" t="s">
        <v>26</v>
      </c>
      <c r="G95" s="305" t="s">
        <v>301</v>
      </c>
      <c r="H95" s="321"/>
      <c r="I95" s="321"/>
      <c r="J95" s="306"/>
      <c r="K95" s="324"/>
      <c r="L95" s="305"/>
      <c r="M95" s="305" t="s">
        <v>404</v>
      </c>
      <c r="N95" s="317">
        <v>2028</v>
      </c>
    </row>
    <row r="96" spans="1:14" ht="22.5" customHeight="1">
      <c r="A96" s="322"/>
      <c r="B96" s="281">
        <v>76</v>
      </c>
      <c r="C96" s="378">
        <v>2.1</v>
      </c>
      <c r="D96" s="379"/>
      <c r="E96" s="284">
        <v>0.8</v>
      </c>
      <c r="F96" s="279" t="s">
        <v>26</v>
      </c>
      <c r="G96" s="305" t="s">
        <v>301</v>
      </c>
      <c r="H96" s="321"/>
      <c r="I96" s="321"/>
      <c r="J96" s="306"/>
      <c r="K96" s="324"/>
      <c r="L96" s="305"/>
      <c r="M96" s="305" t="s">
        <v>404</v>
      </c>
      <c r="N96" s="317">
        <v>2028</v>
      </c>
    </row>
    <row r="97" spans="1:14" ht="22.5" customHeight="1">
      <c r="A97" s="291"/>
      <c r="B97" s="281">
        <v>76</v>
      </c>
      <c r="C97" s="281">
        <v>13.1</v>
      </c>
      <c r="D97" s="283" t="s">
        <v>376</v>
      </c>
      <c r="E97" s="284">
        <v>1</v>
      </c>
      <c r="F97" s="279" t="s">
        <v>16</v>
      </c>
      <c r="G97" s="305" t="s">
        <v>301</v>
      </c>
      <c r="H97" s="305"/>
      <c r="I97" s="305"/>
      <c r="J97" s="306"/>
      <c r="K97" s="324"/>
      <c r="L97" s="305"/>
      <c r="M97" s="305" t="s">
        <v>404</v>
      </c>
      <c r="N97" s="317">
        <v>2028</v>
      </c>
    </row>
    <row r="98" spans="1:14" ht="22.5" customHeight="1">
      <c r="A98" s="322"/>
      <c r="B98" s="281">
        <v>78</v>
      </c>
      <c r="C98" s="281">
        <v>12.2</v>
      </c>
      <c r="D98" s="283" t="s">
        <v>381</v>
      </c>
      <c r="E98" s="284">
        <v>1</v>
      </c>
      <c r="F98" s="279" t="s">
        <v>16</v>
      </c>
      <c r="G98" s="305" t="s">
        <v>301</v>
      </c>
      <c r="H98" s="305"/>
      <c r="I98" s="307"/>
      <c r="J98" s="307"/>
      <c r="K98" s="324"/>
      <c r="L98" s="305"/>
      <c r="M98" s="305" t="s">
        <v>404</v>
      </c>
      <c r="N98" s="317">
        <v>2028</v>
      </c>
    </row>
    <row r="99" spans="1:14" ht="22.5" customHeight="1">
      <c r="A99" s="291"/>
      <c r="B99" s="281">
        <v>78</v>
      </c>
      <c r="C99" s="281">
        <v>14.2</v>
      </c>
      <c r="D99" s="283" t="s">
        <v>379</v>
      </c>
      <c r="E99" s="284">
        <v>0.9</v>
      </c>
      <c r="F99" s="279" t="s">
        <v>16</v>
      </c>
      <c r="G99" s="305" t="s">
        <v>301</v>
      </c>
      <c r="H99" s="305"/>
      <c r="I99" s="307"/>
      <c r="J99" s="307"/>
      <c r="K99" s="324"/>
      <c r="L99" s="305"/>
      <c r="M99" s="305" t="s">
        <v>404</v>
      </c>
      <c r="N99" s="317">
        <v>2028</v>
      </c>
    </row>
    <row r="100" spans="1:14" ht="22.5" customHeight="1">
      <c r="A100" s="322"/>
      <c r="B100" s="281">
        <v>79</v>
      </c>
      <c r="C100" s="378">
        <v>15</v>
      </c>
      <c r="D100" s="379"/>
      <c r="E100" s="284">
        <v>0.7</v>
      </c>
      <c r="F100" s="279" t="s">
        <v>16</v>
      </c>
      <c r="G100" s="305" t="s">
        <v>301</v>
      </c>
      <c r="H100" s="305"/>
      <c r="I100" s="307"/>
      <c r="J100" s="307"/>
      <c r="K100" s="324"/>
      <c r="L100" s="305"/>
      <c r="M100" s="305" t="s">
        <v>404</v>
      </c>
      <c r="N100" s="317">
        <v>2028</v>
      </c>
    </row>
    <row r="101" spans="1:14" ht="22.5" customHeight="1">
      <c r="A101" s="291"/>
      <c r="B101" s="281">
        <v>83</v>
      </c>
      <c r="C101" s="378">
        <v>1.1</v>
      </c>
      <c r="D101" s="379"/>
      <c r="E101" s="284">
        <v>1</v>
      </c>
      <c r="F101" s="279" t="s">
        <v>16</v>
      </c>
      <c r="G101" s="305" t="s">
        <v>301</v>
      </c>
      <c r="H101" s="305"/>
      <c r="I101" s="307"/>
      <c r="J101" s="307"/>
      <c r="K101" s="324"/>
      <c r="L101" s="305"/>
      <c r="M101" s="305" t="s">
        <v>404</v>
      </c>
      <c r="N101" s="317">
        <v>2028</v>
      </c>
    </row>
    <row r="102" spans="1:14" ht="22.5" customHeight="1">
      <c r="A102" s="322"/>
      <c r="B102" s="281">
        <v>84</v>
      </c>
      <c r="C102" s="281">
        <v>14.2</v>
      </c>
      <c r="D102" s="283" t="s">
        <v>376</v>
      </c>
      <c r="E102" s="284">
        <v>1</v>
      </c>
      <c r="F102" s="279" t="s">
        <v>16</v>
      </c>
      <c r="G102" s="305" t="s">
        <v>301</v>
      </c>
      <c r="H102" s="305"/>
      <c r="I102" s="307"/>
      <c r="J102" s="307"/>
      <c r="K102" s="324"/>
      <c r="L102" s="305"/>
      <c r="M102" s="305" t="s">
        <v>404</v>
      </c>
      <c r="N102" s="317">
        <v>2028</v>
      </c>
    </row>
    <row r="103" spans="1:14" ht="22.5" customHeight="1">
      <c r="A103" s="291"/>
      <c r="B103" s="281">
        <v>94</v>
      </c>
      <c r="C103" s="378">
        <v>7.4</v>
      </c>
      <c r="D103" s="379"/>
      <c r="E103" s="284">
        <v>0.9</v>
      </c>
      <c r="F103" s="279" t="s">
        <v>16</v>
      </c>
      <c r="G103" s="305" t="s">
        <v>301</v>
      </c>
      <c r="H103" s="305"/>
      <c r="I103" s="307"/>
      <c r="J103" s="307"/>
      <c r="K103" s="324"/>
      <c r="L103" s="305"/>
      <c r="M103" s="305" t="s">
        <v>404</v>
      </c>
      <c r="N103" s="317">
        <v>2028</v>
      </c>
    </row>
    <row r="104" spans="1:14" ht="22.5" customHeight="1">
      <c r="A104" s="322"/>
      <c r="B104" s="281">
        <v>94</v>
      </c>
      <c r="C104" s="281">
        <v>5.2</v>
      </c>
      <c r="D104" s="283" t="s">
        <v>319</v>
      </c>
      <c r="E104" s="284">
        <v>1</v>
      </c>
      <c r="F104" s="279" t="s">
        <v>16</v>
      </c>
      <c r="G104" s="305" t="s">
        <v>301</v>
      </c>
      <c r="H104" s="305"/>
      <c r="I104" s="307"/>
      <c r="J104" s="307"/>
      <c r="K104" s="324"/>
      <c r="L104" s="305"/>
      <c r="M104" s="305" t="s">
        <v>404</v>
      </c>
      <c r="N104" s="317">
        <v>2028</v>
      </c>
    </row>
    <row r="105" spans="1:14" ht="22.5" customHeight="1">
      <c r="A105" s="291"/>
      <c r="B105" s="281">
        <v>94</v>
      </c>
      <c r="C105" s="281">
        <v>5.3</v>
      </c>
      <c r="D105" s="283" t="s">
        <v>320</v>
      </c>
      <c r="E105" s="284">
        <v>1</v>
      </c>
      <c r="F105" s="279" t="s">
        <v>16</v>
      </c>
      <c r="G105" s="305" t="s">
        <v>301</v>
      </c>
      <c r="H105" s="305"/>
      <c r="I105" s="307"/>
      <c r="J105" s="307"/>
      <c r="K105" s="324"/>
      <c r="L105" s="305"/>
      <c r="M105" s="305" t="s">
        <v>404</v>
      </c>
      <c r="N105" s="317">
        <v>2028</v>
      </c>
    </row>
    <row r="106" spans="1:14" ht="22.5" customHeight="1">
      <c r="A106" s="322"/>
      <c r="B106" s="281">
        <v>95</v>
      </c>
      <c r="C106" s="281">
        <v>18.3</v>
      </c>
      <c r="D106" s="283" t="s">
        <v>413</v>
      </c>
      <c r="E106" s="284">
        <v>1</v>
      </c>
      <c r="F106" s="279" t="s">
        <v>16</v>
      </c>
      <c r="G106" s="305" t="s">
        <v>301</v>
      </c>
      <c r="H106" s="305"/>
      <c r="I106" s="307"/>
      <c r="J106" s="307"/>
      <c r="K106" s="324"/>
      <c r="L106" s="305"/>
      <c r="M106" s="305" t="s">
        <v>404</v>
      </c>
      <c r="N106" s="317">
        <v>2028</v>
      </c>
    </row>
    <row r="107" spans="1:14" ht="22.5" customHeight="1">
      <c r="A107" s="291"/>
      <c r="B107" s="281">
        <v>96</v>
      </c>
      <c r="C107" s="378">
        <v>20.4</v>
      </c>
      <c r="D107" s="379"/>
      <c r="E107" s="284">
        <v>0.9</v>
      </c>
      <c r="F107" s="279" t="s">
        <v>26</v>
      </c>
      <c r="G107" s="305" t="s">
        <v>301</v>
      </c>
      <c r="H107" s="305"/>
      <c r="I107" s="307"/>
      <c r="J107" s="307"/>
      <c r="K107" s="324"/>
      <c r="L107" s="305"/>
      <c r="M107" s="305" t="s">
        <v>404</v>
      </c>
      <c r="N107" s="317">
        <v>2028</v>
      </c>
    </row>
    <row r="108" spans="1:14" ht="22.5" customHeight="1">
      <c r="A108" s="322"/>
      <c r="B108" s="281">
        <v>98</v>
      </c>
      <c r="C108" s="378">
        <v>17.3</v>
      </c>
      <c r="D108" s="379"/>
      <c r="E108" s="284">
        <v>0.9</v>
      </c>
      <c r="F108" s="279" t="s">
        <v>26</v>
      </c>
      <c r="G108" s="305" t="s">
        <v>301</v>
      </c>
      <c r="H108" s="305"/>
      <c r="I108" s="307"/>
      <c r="J108" s="307"/>
      <c r="K108" s="324"/>
      <c r="L108" s="305"/>
      <c r="M108" s="305" t="s">
        <v>404</v>
      </c>
      <c r="N108" s="317">
        <v>2028</v>
      </c>
    </row>
    <row r="109" spans="1:14" ht="22.5" customHeight="1">
      <c r="A109" s="320" t="s">
        <v>21</v>
      </c>
      <c r="B109" s="306"/>
      <c r="C109" s="390"/>
      <c r="D109" s="391"/>
      <c r="E109" s="316">
        <f>SUM(E78:E108)</f>
        <v>26.499999999999996</v>
      </c>
      <c r="F109" s="306"/>
      <c r="G109" s="325"/>
      <c r="H109" s="306"/>
      <c r="I109" s="306"/>
      <c r="J109" s="306"/>
      <c r="K109" s="324"/>
      <c r="L109" s="306"/>
      <c r="M109" s="306"/>
      <c r="N109" s="317"/>
    </row>
    <row r="110" spans="1:14" ht="22.5" customHeight="1">
      <c r="A110" s="392" t="s">
        <v>17</v>
      </c>
      <c r="B110" s="393"/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  <c r="M110" s="394"/>
      <c r="N110" s="317"/>
    </row>
    <row r="111" spans="1:14" ht="22.5" customHeight="1">
      <c r="A111" s="326"/>
      <c r="B111" s="279">
        <v>31</v>
      </c>
      <c r="C111" s="389">
        <v>2.3</v>
      </c>
      <c r="D111" s="389"/>
      <c r="E111" s="279">
        <v>0.9</v>
      </c>
      <c r="F111" s="279" t="s">
        <v>16</v>
      </c>
      <c r="G111" s="305" t="s">
        <v>301</v>
      </c>
      <c r="H111" s="321"/>
      <c r="I111" s="321"/>
      <c r="J111" s="321"/>
      <c r="K111" s="307"/>
      <c r="L111" s="306"/>
      <c r="M111" s="305" t="s">
        <v>416</v>
      </c>
      <c r="N111" s="317">
        <v>2028</v>
      </c>
    </row>
    <row r="112" spans="1:14" ht="22.5" customHeight="1">
      <c r="A112" s="327"/>
      <c r="B112" s="279">
        <v>31</v>
      </c>
      <c r="C112" s="389">
        <v>6.1</v>
      </c>
      <c r="D112" s="389"/>
      <c r="E112" s="279">
        <v>1</v>
      </c>
      <c r="F112" s="279" t="s">
        <v>27</v>
      </c>
      <c r="G112" s="305" t="s">
        <v>301</v>
      </c>
      <c r="H112" s="328"/>
      <c r="I112" s="328"/>
      <c r="J112" s="307"/>
      <c r="K112" s="307"/>
      <c r="L112" s="306"/>
      <c r="M112" s="305" t="s">
        <v>416</v>
      </c>
      <c r="N112" s="317">
        <v>2028</v>
      </c>
    </row>
    <row r="113" spans="1:14" ht="22.5" customHeight="1">
      <c r="A113" s="326"/>
      <c r="B113" s="279">
        <v>60</v>
      </c>
      <c r="C113" s="389">
        <v>11</v>
      </c>
      <c r="D113" s="389"/>
      <c r="E113" s="279">
        <v>0.3</v>
      </c>
      <c r="F113" s="279" t="s">
        <v>415</v>
      </c>
      <c r="G113" s="305" t="s">
        <v>301</v>
      </c>
      <c r="H113" s="328"/>
      <c r="I113" s="328"/>
      <c r="J113" s="307"/>
      <c r="K113" s="307"/>
      <c r="L113" s="306"/>
      <c r="M113" s="305" t="s">
        <v>417</v>
      </c>
      <c r="N113" s="317">
        <v>2028</v>
      </c>
    </row>
    <row r="114" spans="1:14" ht="22.5" customHeight="1">
      <c r="A114" s="327"/>
      <c r="B114" s="279">
        <v>82</v>
      </c>
      <c r="C114" s="389">
        <v>10.1</v>
      </c>
      <c r="D114" s="389"/>
      <c r="E114" s="286">
        <v>0.7</v>
      </c>
      <c r="F114" s="279" t="s">
        <v>16</v>
      </c>
      <c r="G114" s="305" t="s">
        <v>301</v>
      </c>
      <c r="H114" s="328"/>
      <c r="I114" s="328"/>
      <c r="J114" s="307"/>
      <c r="K114" s="307"/>
      <c r="L114" s="306"/>
      <c r="M114" s="305" t="s">
        <v>418</v>
      </c>
      <c r="N114" s="317">
        <v>2028</v>
      </c>
    </row>
    <row r="115" spans="1:14" ht="22.5" customHeight="1">
      <c r="A115" s="326"/>
      <c r="B115" s="279">
        <v>82</v>
      </c>
      <c r="C115" s="389">
        <v>11.1</v>
      </c>
      <c r="D115" s="389"/>
      <c r="E115" s="279">
        <v>0.3</v>
      </c>
      <c r="F115" s="279" t="s">
        <v>16</v>
      </c>
      <c r="G115" s="305" t="s">
        <v>301</v>
      </c>
      <c r="H115" s="328"/>
      <c r="I115" s="328"/>
      <c r="J115" s="307"/>
      <c r="K115" s="307"/>
      <c r="L115" s="306"/>
      <c r="M115" s="305" t="s">
        <v>419</v>
      </c>
      <c r="N115" s="317">
        <v>2028</v>
      </c>
    </row>
    <row r="116" spans="1:14" ht="22.5" customHeight="1">
      <c r="A116" s="326"/>
      <c r="B116" s="279">
        <v>83</v>
      </c>
      <c r="C116" s="389">
        <v>4.7</v>
      </c>
      <c r="D116" s="389"/>
      <c r="E116" s="279">
        <v>0.6</v>
      </c>
      <c r="F116" s="279" t="s">
        <v>26</v>
      </c>
      <c r="G116" s="305" t="s">
        <v>301</v>
      </c>
      <c r="H116" s="328"/>
      <c r="I116" s="328"/>
      <c r="J116" s="307"/>
      <c r="K116" s="307"/>
      <c r="L116" s="306"/>
      <c r="M116" s="305" t="s">
        <v>421</v>
      </c>
      <c r="N116" s="317">
        <v>2028</v>
      </c>
    </row>
    <row r="117" spans="1:14" ht="22.5" customHeight="1">
      <c r="A117" s="327"/>
      <c r="B117" s="279">
        <v>83</v>
      </c>
      <c r="C117" s="389">
        <v>4.8</v>
      </c>
      <c r="D117" s="389"/>
      <c r="E117" s="279">
        <v>0.5</v>
      </c>
      <c r="F117" s="279" t="s">
        <v>26</v>
      </c>
      <c r="G117" s="305" t="s">
        <v>301</v>
      </c>
      <c r="H117" s="328"/>
      <c r="I117" s="328"/>
      <c r="J117" s="307"/>
      <c r="K117" s="307"/>
      <c r="L117" s="306"/>
      <c r="M117" s="305" t="s">
        <v>421</v>
      </c>
      <c r="N117" s="317">
        <v>2028</v>
      </c>
    </row>
    <row r="118" spans="1:14" ht="22.5" customHeight="1">
      <c r="A118" s="326"/>
      <c r="B118" s="279">
        <v>83</v>
      </c>
      <c r="C118" s="389">
        <v>5</v>
      </c>
      <c r="D118" s="389"/>
      <c r="E118" s="279">
        <v>0.3</v>
      </c>
      <c r="F118" s="279" t="s">
        <v>16</v>
      </c>
      <c r="G118" s="305" t="s">
        <v>301</v>
      </c>
      <c r="H118" s="328"/>
      <c r="I118" s="328"/>
      <c r="J118" s="307"/>
      <c r="K118" s="307"/>
      <c r="L118" s="306"/>
      <c r="M118" s="305" t="s">
        <v>421</v>
      </c>
      <c r="N118" s="317">
        <v>2028</v>
      </c>
    </row>
    <row r="119" spans="1:14" ht="22.5" customHeight="1">
      <c r="A119" s="326"/>
      <c r="B119" s="279">
        <v>83</v>
      </c>
      <c r="C119" s="389" t="s">
        <v>420</v>
      </c>
      <c r="D119" s="389"/>
      <c r="E119" s="279">
        <v>0.1</v>
      </c>
      <c r="F119" s="279" t="s">
        <v>27</v>
      </c>
      <c r="G119" s="305" t="s">
        <v>301</v>
      </c>
      <c r="H119" s="328"/>
      <c r="I119" s="328"/>
      <c r="J119" s="307"/>
      <c r="K119" s="307"/>
      <c r="L119" s="306"/>
      <c r="M119" s="305" t="s">
        <v>421</v>
      </c>
      <c r="N119" s="317">
        <v>2028</v>
      </c>
    </row>
    <row r="120" spans="1:14" ht="22.5" customHeight="1">
      <c r="A120" s="327"/>
      <c r="B120" s="279">
        <v>83</v>
      </c>
      <c r="C120" s="389">
        <v>6.2</v>
      </c>
      <c r="D120" s="389"/>
      <c r="E120" s="279">
        <v>0.8</v>
      </c>
      <c r="F120" s="279" t="s">
        <v>27</v>
      </c>
      <c r="G120" s="305" t="s">
        <v>301</v>
      </c>
      <c r="H120" s="328"/>
      <c r="I120" s="328"/>
      <c r="J120" s="307"/>
      <c r="K120" s="307"/>
      <c r="L120" s="306"/>
      <c r="M120" s="305" t="s">
        <v>421</v>
      </c>
      <c r="N120" s="317">
        <v>2028</v>
      </c>
    </row>
    <row r="121" spans="1:14" ht="22.5" customHeight="1">
      <c r="A121" s="327"/>
      <c r="B121" s="279">
        <v>83</v>
      </c>
      <c r="C121" s="389">
        <v>8.4</v>
      </c>
      <c r="D121" s="389"/>
      <c r="E121" s="279">
        <v>0.5</v>
      </c>
      <c r="F121" s="279" t="s">
        <v>51</v>
      </c>
      <c r="G121" s="305" t="s">
        <v>301</v>
      </c>
      <c r="H121" s="328"/>
      <c r="I121" s="328"/>
      <c r="J121" s="307"/>
      <c r="K121" s="307"/>
      <c r="L121" s="306"/>
      <c r="M121" s="305" t="s">
        <v>421</v>
      </c>
      <c r="N121" s="317">
        <v>2028</v>
      </c>
    </row>
    <row r="122" spans="1:14" ht="22.5" customHeight="1">
      <c r="A122" s="327"/>
      <c r="B122" s="279">
        <v>83</v>
      </c>
      <c r="C122" s="389">
        <v>9.1</v>
      </c>
      <c r="D122" s="389"/>
      <c r="E122" s="279">
        <v>0.3</v>
      </c>
      <c r="F122" s="279" t="s">
        <v>26</v>
      </c>
      <c r="G122" s="305" t="s">
        <v>301</v>
      </c>
      <c r="H122" s="328"/>
      <c r="I122" s="328"/>
      <c r="J122" s="307"/>
      <c r="K122" s="307"/>
      <c r="L122" s="306"/>
      <c r="M122" s="305" t="s">
        <v>421</v>
      </c>
      <c r="N122" s="317">
        <v>2028</v>
      </c>
    </row>
    <row r="123" spans="1:14" ht="22.5" customHeight="1">
      <c r="A123" s="326"/>
      <c r="B123" s="279">
        <v>83</v>
      </c>
      <c r="C123" s="389">
        <v>9.2</v>
      </c>
      <c r="D123" s="389"/>
      <c r="E123" s="279">
        <v>0.6</v>
      </c>
      <c r="F123" s="279" t="s">
        <v>26</v>
      </c>
      <c r="G123" s="305" t="s">
        <v>301</v>
      </c>
      <c r="H123" s="328"/>
      <c r="I123" s="328"/>
      <c r="J123" s="307"/>
      <c r="K123" s="307"/>
      <c r="L123" s="306"/>
      <c r="M123" s="305" t="s">
        <v>421</v>
      </c>
      <c r="N123" s="317">
        <v>2028</v>
      </c>
    </row>
    <row r="124" spans="1:14" ht="22.5" customHeight="1">
      <c r="A124" s="327"/>
      <c r="B124" s="279">
        <v>83</v>
      </c>
      <c r="C124" s="389">
        <v>10.3</v>
      </c>
      <c r="D124" s="389"/>
      <c r="E124" s="279">
        <v>0.5</v>
      </c>
      <c r="F124" s="279" t="s">
        <v>16</v>
      </c>
      <c r="G124" s="305" t="s">
        <v>301</v>
      </c>
      <c r="H124" s="328"/>
      <c r="I124" s="328"/>
      <c r="J124" s="307"/>
      <c r="K124" s="307"/>
      <c r="L124" s="306"/>
      <c r="M124" s="305" t="s">
        <v>419</v>
      </c>
      <c r="N124" s="317">
        <v>2028</v>
      </c>
    </row>
    <row r="125" spans="1:14" ht="22.5" customHeight="1">
      <c r="A125" s="326"/>
      <c r="B125" s="279">
        <v>83</v>
      </c>
      <c r="C125" s="389">
        <v>11.4</v>
      </c>
      <c r="D125" s="389"/>
      <c r="E125" s="279">
        <v>0.6</v>
      </c>
      <c r="F125" s="279" t="s">
        <v>16</v>
      </c>
      <c r="G125" s="305" t="s">
        <v>301</v>
      </c>
      <c r="H125" s="328"/>
      <c r="I125" s="328"/>
      <c r="J125" s="307"/>
      <c r="K125" s="307"/>
      <c r="L125" s="306"/>
      <c r="M125" s="305" t="s">
        <v>421</v>
      </c>
      <c r="N125" s="317">
        <v>2028</v>
      </c>
    </row>
    <row r="126" spans="1:14" ht="22.5" customHeight="1">
      <c r="A126" s="327"/>
      <c r="B126" s="279">
        <v>84</v>
      </c>
      <c r="C126" s="389">
        <v>2.6</v>
      </c>
      <c r="D126" s="389"/>
      <c r="E126" s="279">
        <v>0.2</v>
      </c>
      <c r="F126" s="279" t="s">
        <v>26</v>
      </c>
      <c r="G126" s="305" t="s">
        <v>301</v>
      </c>
      <c r="H126" s="328"/>
      <c r="I126" s="328"/>
      <c r="J126" s="307"/>
      <c r="K126" s="307"/>
      <c r="L126" s="306"/>
      <c r="M126" s="305" t="s">
        <v>421</v>
      </c>
      <c r="N126" s="317">
        <v>2028</v>
      </c>
    </row>
    <row r="127" spans="1:14" ht="22.5" customHeight="1">
      <c r="A127" s="326"/>
      <c r="B127" s="279">
        <v>84</v>
      </c>
      <c r="C127" s="389">
        <v>6.7</v>
      </c>
      <c r="D127" s="389"/>
      <c r="E127" s="279">
        <v>1</v>
      </c>
      <c r="F127" s="279" t="s">
        <v>51</v>
      </c>
      <c r="G127" s="305" t="s">
        <v>301</v>
      </c>
      <c r="H127" s="328"/>
      <c r="I127" s="328"/>
      <c r="J127" s="307"/>
      <c r="K127" s="307"/>
      <c r="L127" s="306"/>
      <c r="M127" s="305" t="s">
        <v>421</v>
      </c>
      <c r="N127" s="317">
        <v>2028</v>
      </c>
    </row>
    <row r="128" spans="1:14" ht="22.5" customHeight="1">
      <c r="A128" s="326"/>
      <c r="B128" s="279">
        <v>85</v>
      </c>
      <c r="C128" s="389">
        <v>4.7</v>
      </c>
      <c r="D128" s="389"/>
      <c r="E128" s="279">
        <v>0.1</v>
      </c>
      <c r="F128" s="279" t="s">
        <v>26</v>
      </c>
      <c r="G128" s="305" t="s">
        <v>301</v>
      </c>
      <c r="H128" s="328"/>
      <c r="I128" s="328"/>
      <c r="J128" s="307"/>
      <c r="K128" s="307"/>
      <c r="L128" s="306"/>
      <c r="M128" s="305" t="s">
        <v>421</v>
      </c>
      <c r="N128" s="317">
        <v>2028</v>
      </c>
    </row>
    <row r="129" spans="1:14" ht="22.5" customHeight="1">
      <c r="A129" s="327"/>
      <c r="B129" s="279">
        <v>85</v>
      </c>
      <c r="C129" s="389">
        <v>13.1</v>
      </c>
      <c r="D129" s="389"/>
      <c r="E129" s="279">
        <v>0.2</v>
      </c>
      <c r="F129" s="279" t="s">
        <v>29</v>
      </c>
      <c r="G129" s="305" t="s">
        <v>301</v>
      </c>
      <c r="H129" s="328"/>
      <c r="I129" s="328"/>
      <c r="J129" s="307"/>
      <c r="K129" s="307"/>
      <c r="L129" s="306"/>
      <c r="M129" s="305" t="s">
        <v>421</v>
      </c>
      <c r="N129" s="317">
        <v>2028</v>
      </c>
    </row>
    <row r="130" spans="1:14" ht="22.5" customHeight="1">
      <c r="A130" s="320" t="s">
        <v>21</v>
      </c>
      <c r="B130" s="306"/>
      <c r="C130" s="412"/>
      <c r="D130" s="412"/>
      <c r="E130" s="316">
        <f>SUM(E111:E129)</f>
        <v>9.499999999999996</v>
      </c>
      <c r="F130" s="306"/>
      <c r="G130" s="306"/>
      <c r="H130" s="306"/>
      <c r="I130" s="306"/>
      <c r="J130" s="306"/>
      <c r="K130" s="306"/>
      <c r="L130" s="306"/>
      <c r="M130" s="306"/>
      <c r="N130" s="317"/>
    </row>
    <row r="131" spans="1:14" ht="22.5" customHeight="1">
      <c r="A131" s="395" t="s">
        <v>437</v>
      </c>
      <c r="B131" s="396"/>
      <c r="C131" s="396"/>
      <c r="D131" s="396"/>
      <c r="E131" s="396"/>
      <c r="F131" s="396"/>
      <c r="G131" s="396"/>
      <c r="H131" s="396"/>
      <c r="I131" s="396"/>
      <c r="J131" s="396"/>
      <c r="K131" s="396"/>
      <c r="L131" s="396"/>
      <c r="M131" s="396"/>
      <c r="N131" s="397"/>
    </row>
    <row r="132" spans="1:14" ht="22.5" customHeight="1">
      <c r="A132" s="318"/>
      <c r="B132" s="279">
        <v>23</v>
      </c>
      <c r="C132" s="389">
        <v>1.1</v>
      </c>
      <c r="D132" s="389"/>
      <c r="E132" s="279">
        <v>0.9</v>
      </c>
      <c r="F132" s="279" t="s">
        <v>28</v>
      </c>
      <c r="G132" s="305" t="s">
        <v>301</v>
      </c>
      <c r="H132" s="287"/>
      <c r="I132" s="279"/>
      <c r="J132" s="305"/>
      <c r="K132" s="305"/>
      <c r="L132" s="305"/>
      <c r="M132" s="285" t="s">
        <v>341</v>
      </c>
      <c r="N132" s="329">
        <v>2029</v>
      </c>
    </row>
    <row r="133" spans="1:14" ht="22.5" customHeight="1">
      <c r="A133" s="318"/>
      <c r="B133" s="279">
        <v>23</v>
      </c>
      <c r="C133" s="389">
        <v>1.2</v>
      </c>
      <c r="D133" s="389"/>
      <c r="E133" s="279">
        <v>0.9</v>
      </c>
      <c r="F133" s="279" t="s">
        <v>28</v>
      </c>
      <c r="G133" s="305" t="s">
        <v>301</v>
      </c>
      <c r="H133" s="287"/>
      <c r="I133" s="279"/>
      <c r="J133" s="305"/>
      <c r="K133" s="305"/>
      <c r="L133" s="305"/>
      <c r="M133" s="285" t="s">
        <v>341</v>
      </c>
      <c r="N133" s="329">
        <v>2029</v>
      </c>
    </row>
    <row r="134" spans="1:14" ht="22.5" customHeight="1">
      <c r="A134" s="318"/>
      <c r="B134" s="279">
        <v>23</v>
      </c>
      <c r="C134" s="389">
        <v>1.3</v>
      </c>
      <c r="D134" s="389"/>
      <c r="E134" s="279">
        <v>0.8</v>
      </c>
      <c r="F134" s="279" t="s">
        <v>28</v>
      </c>
      <c r="G134" s="305" t="s">
        <v>301</v>
      </c>
      <c r="H134" s="287"/>
      <c r="I134" s="279"/>
      <c r="J134" s="305"/>
      <c r="K134" s="305"/>
      <c r="L134" s="305"/>
      <c r="M134" s="285" t="s">
        <v>341</v>
      </c>
      <c r="N134" s="329">
        <v>2029</v>
      </c>
    </row>
    <row r="135" spans="1:14" ht="22.5" customHeight="1">
      <c r="A135" s="318"/>
      <c r="B135" s="279">
        <v>23</v>
      </c>
      <c r="C135" s="389">
        <v>1.4</v>
      </c>
      <c r="D135" s="389"/>
      <c r="E135" s="279">
        <v>0.8</v>
      </c>
      <c r="F135" s="279" t="s">
        <v>28</v>
      </c>
      <c r="G135" s="305" t="s">
        <v>301</v>
      </c>
      <c r="H135" s="287"/>
      <c r="I135" s="279"/>
      <c r="J135" s="305"/>
      <c r="K135" s="305"/>
      <c r="L135" s="305"/>
      <c r="M135" s="285" t="s">
        <v>341</v>
      </c>
      <c r="N135" s="329">
        <v>2029</v>
      </c>
    </row>
    <row r="136" spans="1:14" ht="22.5" customHeight="1">
      <c r="A136" s="318"/>
      <c r="B136" s="279">
        <v>23</v>
      </c>
      <c r="C136" s="389">
        <v>1.5</v>
      </c>
      <c r="D136" s="389"/>
      <c r="E136" s="279">
        <v>1</v>
      </c>
      <c r="F136" s="279" t="s">
        <v>28</v>
      </c>
      <c r="G136" s="305" t="s">
        <v>301</v>
      </c>
      <c r="H136" s="287"/>
      <c r="I136" s="279"/>
      <c r="J136" s="305"/>
      <c r="K136" s="305"/>
      <c r="L136" s="305"/>
      <c r="M136" s="285" t="s">
        <v>341</v>
      </c>
      <c r="N136" s="329">
        <v>2029</v>
      </c>
    </row>
    <row r="137" spans="1:14" ht="22.5" customHeight="1">
      <c r="A137" s="330" t="s">
        <v>21</v>
      </c>
      <c r="B137" s="331"/>
      <c r="C137" s="399"/>
      <c r="D137" s="400"/>
      <c r="E137" s="332">
        <f>SUM(E132:E136)</f>
        <v>4.4</v>
      </c>
      <c r="F137" s="331"/>
      <c r="G137" s="280"/>
      <c r="H137" s="331"/>
      <c r="I137" s="331"/>
      <c r="J137" s="331"/>
      <c r="K137" s="331"/>
      <c r="L137" s="331"/>
      <c r="M137" s="333"/>
      <c r="N137" s="334"/>
    </row>
    <row r="138" spans="1:14" ht="22.5" customHeight="1">
      <c r="A138" s="370" t="s">
        <v>40</v>
      </c>
      <c r="B138" s="371"/>
      <c r="C138" s="371"/>
      <c r="D138" s="371"/>
      <c r="E138" s="371"/>
      <c r="F138" s="371"/>
      <c r="G138" s="371"/>
      <c r="H138" s="371"/>
      <c r="I138" s="371"/>
      <c r="J138" s="371"/>
      <c r="K138" s="371"/>
      <c r="L138" s="371"/>
      <c r="M138" s="371"/>
      <c r="N138" s="372"/>
    </row>
    <row r="139" spans="1:14" ht="22.5" customHeight="1">
      <c r="A139" s="288"/>
      <c r="B139" s="289">
        <v>5</v>
      </c>
      <c r="C139" s="398">
        <v>4.14</v>
      </c>
      <c r="D139" s="398"/>
      <c r="E139" s="289">
        <v>1</v>
      </c>
      <c r="F139" s="289" t="s">
        <v>18</v>
      </c>
      <c r="G139" s="305" t="s">
        <v>301</v>
      </c>
      <c r="H139" s="289" t="s">
        <v>347</v>
      </c>
      <c r="I139" s="335" t="s">
        <v>22</v>
      </c>
      <c r="J139" s="289">
        <v>7.2</v>
      </c>
      <c r="K139" s="290">
        <v>0.4</v>
      </c>
      <c r="L139" s="336" t="s">
        <v>348</v>
      </c>
      <c r="M139" s="337"/>
      <c r="N139" s="338">
        <v>2028</v>
      </c>
    </row>
    <row r="140" spans="1:14" ht="22.5" customHeight="1">
      <c r="A140" s="291"/>
      <c r="B140" s="279">
        <v>5</v>
      </c>
      <c r="C140" s="389">
        <v>4.15</v>
      </c>
      <c r="D140" s="389"/>
      <c r="E140" s="279">
        <v>1</v>
      </c>
      <c r="F140" s="279" t="s">
        <v>18</v>
      </c>
      <c r="G140" s="305" t="s">
        <v>301</v>
      </c>
      <c r="H140" s="279" t="s">
        <v>349</v>
      </c>
      <c r="I140" s="306" t="s">
        <v>22</v>
      </c>
      <c r="J140" s="279">
        <v>7.6</v>
      </c>
      <c r="K140" s="287">
        <v>0.4</v>
      </c>
      <c r="L140" s="339" t="s">
        <v>348</v>
      </c>
      <c r="M140" s="337"/>
      <c r="N140" s="317">
        <v>2028</v>
      </c>
    </row>
    <row r="141" spans="1:14" ht="22.5" customHeight="1">
      <c r="A141" s="291"/>
      <c r="B141" s="279">
        <v>5</v>
      </c>
      <c r="C141" s="389">
        <v>4.16</v>
      </c>
      <c r="D141" s="389"/>
      <c r="E141" s="279">
        <v>1</v>
      </c>
      <c r="F141" s="279" t="s">
        <v>18</v>
      </c>
      <c r="G141" s="305" t="s">
        <v>301</v>
      </c>
      <c r="H141" s="279" t="s">
        <v>350</v>
      </c>
      <c r="I141" s="306" t="s">
        <v>22</v>
      </c>
      <c r="J141" s="279">
        <v>8</v>
      </c>
      <c r="K141" s="287">
        <v>0.4</v>
      </c>
      <c r="L141" s="339" t="s">
        <v>348</v>
      </c>
      <c r="M141" s="337"/>
      <c r="N141" s="317">
        <v>2028</v>
      </c>
    </row>
    <row r="142" spans="1:14" ht="22.5" customHeight="1">
      <c r="A142" s="291"/>
      <c r="B142" s="279">
        <v>5</v>
      </c>
      <c r="C142" s="389">
        <v>4.17</v>
      </c>
      <c r="D142" s="389"/>
      <c r="E142" s="279">
        <v>0.5</v>
      </c>
      <c r="F142" s="279" t="s">
        <v>18</v>
      </c>
      <c r="G142" s="305" t="s">
        <v>301</v>
      </c>
      <c r="H142" s="279" t="s">
        <v>351</v>
      </c>
      <c r="I142" s="306" t="s">
        <v>22</v>
      </c>
      <c r="J142" s="279">
        <v>8</v>
      </c>
      <c r="K142" s="287">
        <v>0.4</v>
      </c>
      <c r="L142" s="339" t="s">
        <v>348</v>
      </c>
      <c r="M142" s="337"/>
      <c r="N142" s="317">
        <v>2028</v>
      </c>
    </row>
    <row r="143" spans="1:14" ht="22.5" customHeight="1">
      <c r="A143" s="291"/>
      <c r="B143" s="279">
        <v>11</v>
      </c>
      <c r="C143" s="389">
        <v>15.1</v>
      </c>
      <c r="D143" s="389"/>
      <c r="E143" s="279">
        <v>0.9</v>
      </c>
      <c r="F143" s="279" t="s">
        <v>18</v>
      </c>
      <c r="G143" s="305" t="s">
        <v>301</v>
      </c>
      <c r="H143" s="279" t="s">
        <v>352</v>
      </c>
      <c r="I143" s="306" t="s">
        <v>22</v>
      </c>
      <c r="J143" s="279">
        <v>7.7</v>
      </c>
      <c r="K143" s="287">
        <v>1.1</v>
      </c>
      <c r="L143" s="305" t="s">
        <v>370</v>
      </c>
      <c r="M143" s="337"/>
      <c r="N143" s="317">
        <v>2028</v>
      </c>
    </row>
    <row r="144" spans="1:14" ht="22.5" customHeight="1">
      <c r="A144" s="291"/>
      <c r="B144" s="279">
        <v>13</v>
      </c>
      <c r="C144" s="389">
        <v>5.5</v>
      </c>
      <c r="D144" s="389"/>
      <c r="E144" s="279">
        <v>0.9</v>
      </c>
      <c r="F144" s="279" t="s">
        <v>18</v>
      </c>
      <c r="G144" s="305" t="s">
        <v>301</v>
      </c>
      <c r="H144" s="279" t="s">
        <v>353</v>
      </c>
      <c r="I144" s="306" t="s">
        <v>22</v>
      </c>
      <c r="J144" s="279">
        <v>7.5</v>
      </c>
      <c r="K144" s="287">
        <v>1</v>
      </c>
      <c r="L144" s="305" t="s">
        <v>370</v>
      </c>
      <c r="M144" s="337"/>
      <c r="N144" s="317">
        <v>2028</v>
      </c>
    </row>
    <row r="145" spans="1:14" ht="22.5" customHeight="1">
      <c r="A145" s="291"/>
      <c r="B145" s="279">
        <v>13</v>
      </c>
      <c r="C145" s="389">
        <v>12.9</v>
      </c>
      <c r="D145" s="389"/>
      <c r="E145" s="279">
        <v>0.8</v>
      </c>
      <c r="F145" s="279" t="s">
        <v>18</v>
      </c>
      <c r="G145" s="305" t="s">
        <v>301</v>
      </c>
      <c r="H145" s="279" t="s">
        <v>354</v>
      </c>
      <c r="I145" s="306" t="s">
        <v>22</v>
      </c>
      <c r="J145" s="279">
        <v>7.4</v>
      </c>
      <c r="K145" s="287">
        <v>0.9</v>
      </c>
      <c r="L145" s="305" t="s">
        <v>348</v>
      </c>
      <c r="M145" s="337"/>
      <c r="N145" s="317">
        <v>2028</v>
      </c>
    </row>
    <row r="146" spans="1:14" ht="22.5" customHeight="1">
      <c r="A146" s="291"/>
      <c r="B146" s="279">
        <v>18</v>
      </c>
      <c r="C146" s="389">
        <v>9.3</v>
      </c>
      <c r="D146" s="389"/>
      <c r="E146" s="279">
        <v>1</v>
      </c>
      <c r="F146" s="279" t="s">
        <v>18</v>
      </c>
      <c r="G146" s="305" t="s">
        <v>301</v>
      </c>
      <c r="H146" s="279" t="s">
        <v>355</v>
      </c>
      <c r="I146" s="306" t="s">
        <v>22</v>
      </c>
      <c r="J146" s="279">
        <v>8</v>
      </c>
      <c r="K146" s="287">
        <v>1.1</v>
      </c>
      <c r="L146" s="305" t="s">
        <v>370</v>
      </c>
      <c r="M146" s="337"/>
      <c r="N146" s="317">
        <v>2028</v>
      </c>
    </row>
    <row r="147" spans="1:14" ht="22.5" customHeight="1">
      <c r="A147" s="291"/>
      <c r="B147" s="279">
        <v>18</v>
      </c>
      <c r="C147" s="389">
        <v>9.4</v>
      </c>
      <c r="D147" s="389"/>
      <c r="E147" s="279">
        <v>1</v>
      </c>
      <c r="F147" s="279" t="s">
        <v>18</v>
      </c>
      <c r="G147" s="305" t="s">
        <v>301</v>
      </c>
      <c r="H147" s="279" t="s">
        <v>356</v>
      </c>
      <c r="I147" s="306" t="s">
        <v>22</v>
      </c>
      <c r="J147" s="279">
        <v>7.8</v>
      </c>
      <c r="K147" s="287">
        <v>1.1</v>
      </c>
      <c r="L147" s="305" t="s">
        <v>370</v>
      </c>
      <c r="M147" s="337"/>
      <c r="N147" s="317">
        <v>2028</v>
      </c>
    </row>
    <row r="148" spans="1:14" ht="22.5" customHeight="1">
      <c r="A148" s="291"/>
      <c r="B148" s="279">
        <v>28</v>
      </c>
      <c r="C148" s="389">
        <v>7.4</v>
      </c>
      <c r="D148" s="389"/>
      <c r="E148" s="279">
        <v>0.9</v>
      </c>
      <c r="F148" s="279" t="s">
        <v>18</v>
      </c>
      <c r="G148" s="305" t="s">
        <v>301</v>
      </c>
      <c r="H148" s="279" t="s">
        <v>357</v>
      </c>
      <c r="I148" s="306" t="s">
        <v>22</v>
      </c>
      <c r="J148" s="279">
        <v>8.2</v>
      </c>
      <c r="K148" s="287">
        <v>0.7</v>
      </c>
      <c r="L148" s="305" t="s">
        <v>370</v>
      </c>
      <c r="M148" s="337"/>
      <c r="N148" s="317">
        <v>2028</v>
      </c>
    </row>
    <row r="149" spans="1:14" ht="22.5" customHeight="1">
      <c r="A149" s="291"/>
      <c r="B149" s="279">
        <v>28</v>
      </c>
      <c r="C149" s="389">
        <v>7.5</v>
      </c>
      <c r="D149" s="389"/>
      <c r="E149" s="279">
        <v>1</v>
      </c>
      <c r="F149" s="279" t="s">
        <v>18</v>
      </c>
      <c r="G149" s="305" t="s">
        <v>301</v>
      </c>
      <c r="H149" s="279" t="s">
        <v>358</v>
      </c>
      <c r="I149" s="306" t="s">
        <v>22</v>
      </c>
      <c r="J149" s="279">
        <v>7.8</v>
      </c>
      <c r="K149" s="287">
        <v>0.7</v>
      </c>
      <c r="L149" s="305" t="s">
        <v>370</v>
      </c>
      <c r="M149" s="337"/>
      <c r="N149" s="317">
        <v>2028</v>
      </c>
    </row>
    <row r="150" spans="1:14" ht="22.5" customHeight="1">
      <c r="A150" s="291"/>
      <c r="B150" s="279">
        <v>30</v>
      </c>
      <c r="C150" s="378">
        <v>4.2</v>
      </c>
      <c r="D150" s="379"/>
      <c r="E150" s="279">
        <v>1</v>
      </c>
      <c r="F150" s="279" t="s">
        <v>18</v>
      </c>
      <c r="G150" s="305" t="s">
        <v>301</v>
      </c>
      <c r="H150" s="279" t="s">
        <v>359</v>
      </c>
      <c r="I150" s="306" t="s">
        <v>22</v>
      </c>
      <c r="J150" s="279">
        <v>7.9</v>
      </c>
      <c r="K150" s="287">
        <v>0.4</v>
      </c>
      <c r="L150" s="305" t="s">
        <v>348</v>
      </c>
      <c r="M150" s="337"/>
      <c r="N150" s="317">
        <v>2028</v>
      </c>
    </row>
    <row r="151" spans="1:14" ht="22.5" customHeight="1">
      <c r="A151" s="291"/>
      <c r="B151" s="279">
        <v>33</v>
      </c>
      <c r="C151" s="378">
        <v>15.4</v>
      </c>
      <c r="D151" s="379"/>
      <c r="E151" s="279">
        <v>1</v>
      </c>
      <c r="F151" s="279" t="s">
        <v>18</v>
      </c>
      <c r="G151" s="305" t="s">
        <v>301</v>
      </c>
      <c r="H151" s="279" t="s">
        <v>359</v>
      </c>
      <c r="I151" s="306" t="s">
        <v>22</v>
      </c>
      <c r="J151" s="279">
        <v>8</v>
      </c>
      <c r="K151" s="287">
        <v>0.7</v>
      </c>
      <c r="L151" s="305" t="s">
        <v>348</v>
      </c>
      <c r="M151" s="337"/>
      <c r="N151" s="317">
        <v>2028</v>
      </c>
    </row>
    <row r="152" spans="1:14" ht="22.5" customHeight="1">
      <c r="A152" s="291"/>
      <c r="B152" s="279">
        <v>33</v>
      </c>
      <c r="C152" s="389">
        <v>15.5</v>
      </c>
      <c r="D152" s="389"/>
      <c r="E152" s="279">
        <v>1</v>
      </c>
      <c r="F152" s="279" t="s">
        <v>18</v>
      </c>
      <c r="G152" s="305" t="s">
        <v>301</v>
      </c>
      <c r="H152" s="279" t="s">
        <v>360</v>
      </c>
      <c r="I152" s="306" t="s">
        <v>22</v>
      </c>
      <c r="J152" s="279">
        <v>8</v>
      </c>
      <c r="K152" s="287">
        <v>0.7</v>
      </c>
      <c r="L152" s="305" t="s">
        <v>348</v>
      </c>
      <c r="M152" s="337"/>
      <c r="N152" s="317">
        <v>2028</v>
      </c>
    </row>
    <row r="153" spans="1:14" ht="22.5" customHeight="1">
      <c r="A153" s="292"/>
      <c r="B153" s="279">
        <v>41</v>
      </c>
      <c r="C153" s="389">
        <v>8.12</v>
      </c>
      <c r="D153" s="389"/>
      <c r="E153" s="279">
        <v>1</v>
      </c>
      <c r="F153" s="279" t="s">
        <v>18</v>
      </c>
      <c r="G153" s="305" t="s">
        <v>301</v>
      </c>
      <c r="H153" s="279" t="s">
        <v>360</v>
      </c>
      <c r="I153" s="306" t="s">
        <v>22</v>
      </c>
      <c r="J153" s="279">
        <v>7.8</v>
      </c>
      <c r="K153" s="287">
        <v>0.5</v>
      </c>
      <c r="L153" s="305" t="s">
        <v>348</v>
      </c>
      <c r="M153" s="337"/>
      <c r="N153" s="317">
        <v>2028</v>
      </c>
    </row>
    <row r="154" spans="1:14" ht="22.5" customHeight="1">
      <c r="A154" s="291"/>
      <c r="B154" s="279">
        <v>41</v>
      </c>
      <c r="C154" s="389">
        <v>8.13</v>
      </c>
      <c r="D154" s="389"/>
      <c r="E154" s="279">
        <v>1</v>
      </c>
      <c r="F154" s="279" t="s">
        <v>18</v>
      </c>
      <c r="G154" s="305" t="s">
        <v>301</v>
      </c>
      <c r="H154" s="279" t="s">
        <v>361</v>
      </c>
      <c r="I154" s="306" t="s">
        <v>22</v>
      </c>
      <c r="J154" s="279">
        <v>7.9</v>
      </c>
      <c r="K154" s="287">
        <v>0.5</v>
      </c>
      <c r="L154" s="305" t="s">
        <v>348</v>
      </c>
      <c r="M154" s="337"/>
      <c r="N154" s="317">
        <v>2028</v>
      </c>
    </row>
    <row r="155" spans="1:14" ht="22.5" customHeight="1">
      <c r="A155" s="291"/>
      <c r="B155" s="279">
        <v>41</v>
      </c>
      <c r="C155" s="389">
        <v>8.14</v>
      </c>
      <c r="D155" s="389"/>
      <c r="E155" s="279">
        <v>1</v>
      </c>
      <c r="F155" s="279" t="s">
        <v>18</v>
      </c>
      <c r="G155" s="305" t="s">
        <v>301</v>
      </c>
      <c r="H155" s="279" t="s">
        <v>362</v>
      </c>
      <c r="I155" s="306" t="s">
        <v>22</v>
      </c>
      <c r="J155" s="279">
        <v>7.9</v>
      </c>
      <c r="K155" s="287">
        <v>0.5</v>
      </c>
      <c r="L155" s="305" t="s">
        <v>348</v>
      </c>
      <c r="M155" s="337"/>
      <c r="N155" s="317">
        <v>2028</v>
      </c>
    </row>
    <row r="156" spans="1:14" ht="22.5" customHeight="1">
      <c r="A156" s="291"/>
      <c r="B156" s="279">
        <v>41</v>
      </c>
      <c r="C156" s="389">
        <v>8.15</v>
      </c>
      <c r="D156" s="389"/>
      <c r="E156" s="279">
        <v>1</v>
      </c>
      <c r="F156" s="279" t="s">
        <v>18</v>
      </c>
      <c r="G156" s="305" t="s">
        <v>301</v>
      </c>
      <c r="H156" s="279" t="s">
        <v>347</v>
      </c>
      <c r="I156" s="306" t="s">
        <v>22</v>
      </c>
      <c r="J156" s="279">
        <v>7.6</v>
      </c>
      <c r="K156" s="287">
        <v>0.5</v>
      </c>
      <c r="L156" s="305" t="s">
        <v>348</v>
      </c>
      <c r="M156" s="337"/>
      <c r="N156" s="317">
        <v>2028</v>
      </c>
    </row>
    <row r="157" spans="1:14" ht="22.5" customHeight="1">
      <c r="A157" s="291"/>
      <c r="B157" s="279">
        <v>41</v>
      </c>
      <c r="C157" s="389">
        <v>8.16</v>
      </c>
      <c r="D157" s="389"/>
      <c r="E157" s="279">
        <v>1</v>
      </c>
      <c r="F157" s="279" t="s">
        <v>18</v>
      </c>
      <c r="G157" s="305" t="s">
        <v>301</v>
      </c>
      <c r="H157" s="279" t="s">
        <v>361</v>
      </c>
      <c r="I157" s="306" t="s">
        <v>22</v>
      </c>
      <c r="J157" s="279">
        <v>7.7</v>
      </c>
      <c r="K157" s="287">
        <v>0.5</v>
      </c>
      <c r="L157" s="305" t="s">
        <v>348</v>
      </c>
      <c r="M157" s="337"/>
      <c r="N157" s="317">
        <v>2028</v>
      </c>
    </row>
    <row r="158" spans="1:14" ht="22.5" customHeight="1">
      <c r="A158" s="291"/>
      <c r="B158" s="279">
        <v>50</v>
      </c>
      <c r="C158" s="389">
        <v>21.1</v>
      </c>
      <c r="D158" s="389"/>
      <c r="E158" s="279">
        <v>1</v>
      </c>
      <c r="F158" s="279" t="s">
        <v>18</v>
      </c>
      <c r="G158" s="305" t="s">
        <v>301</v>
      </c>
      <c r="H158" s="279" t="s">
        <v>363</v>
      </c>
      <c r="I158" s="306" t="s">
        <v>22</v>
      </c>
      <c r="J158" s="279">
        <v>8.3</v>
      </c>
      <c r="K158" s="287">
        <v>0.7</v>
      </c>
      <c r="L158" s="305" t="s">
        <v>348</v>
      </c>
      <c r="M158" s="337"/>
      <c r="N158" s="317">
        <v>2028</v>
      </c>
    </row>
    <row r="159" spans="1:14" ht="22.5" customHeight="1">
      <c r="A159" s="291"/>
      <c r="B159" s="279">
        <v>51</v>
      </c>
      <c r="C159" s="389">
        <v>18.7</v>
      </c>
      <c r="D159" s="389"/>
      <c r="E159" s="279">
        <v>1</v>
      </c>
      <c r="F159" s="279" t="s">
        <v>18</v>
      </c>
      <c r="G159" s="305" t="s">
        <v>301</v>
      </c>
      <c r="H159" s="279" t="s">
        <v>363</v>
      </c>
      <c r="I159" s="306" t="s">
        <v>22</v>
      </c>
      <c r="J159" s="279">
        <v>7.6</v>
      </c>
      <c r="K159" s="287">
        <v>0.8</v>
      </c>
      <c r="L159" s="305" t="s">
        <v>348</v>
      </c>
      <c r="M159" s="337"/>
      <c r="N159" s="317">
        <v>2028</v>
      </c>
    </row>
    <row r="160" spans="1:14" ht="22.5" customHeight="1">
      <c r="A160" s="291"/>
      <c r="B160" s="279">
        <v>51</v>
      </c>
      <c r="C160" s="389">
        <v>18.8</v>
      </c>
      <c r="D160" s="389"/>
      <c r="E160" s="279">
        <v>0.6</v>
      </c>
      <c r="F160" s="279" t="s">
        <v>18</v>
      </c>
      <c r="G160" s="305" t="s">
        <v>301</v>
      </c>
      <c r="H160" s="279" t="s">
        <v>364</v>
      </c>
      <c r="I160" s="306" t="s">
        <v>22</v>
      </c>
      <c r="J160" s="279">
        <v>8</v>
      </c>
      <c r="K160" s="287">
        <v>0.8</v>
      </c>
      <c r="L160" s="305" t="s">
        <v>348</v>
      </c>
      <c r="M160" s="337"/>
      <c r="N160" s="317">
        <v>2028</v>
      </c>
    </row>
    <row r="161" spans="1:14" ht="22.5" customHeight="1">
      <c r="A161" s="291"/>
      <c r="B161" s="279">
        <v>51</v>
      </c>
      <c r="C161" s="389">
        <v>18.9</v>
      </c>
      <c r="D161" s="389"/>
      <c r="E161" s="279">
        <v>0.9</v>
      </c>
      <c r="F161" s="279" t="s">
        <v>18</v>
      </c>
      <c r="G161" s="305" t="s">
        <v>301</v>
      </c>
      <c r="H161" s="279" t="s">
        <v>349</v>
      </c>
      <c r="I161" s="306" t="s">
        <v>22</v>
      </c>
      <c r="J161" s="279">
        <v>8.3</v>
      </c>
      <c r="K161" s="287">
        <v>0.8</v>
      </c>
      <c r="L161" s="305" t="s">
        <v>348</v>
      </c>
      <c r="M161" s="337"/>
      <c r="N161" s="317">
        <v>2028</v>
      </c>
    </row>
    <row r="162" spans="1:14" ht="22.5" customHeight="1">
      <c r="A162" s="291"/>
      <c r="B162" s="279">
        <v>55</v>
      </c>
      <c r="C162" s="389">
        <v>8.5</v>
      </c>
      <c r="D162" s="389"/>
      <c r="E162" s="279">
        <v>0.9</v>
      </c>
      <c r="F162" s="279" t="s">
        <v>18</v>
      </c>
      <c r="G162" s="305" t="s">
        <v>301</v>
      </c>
      <c r="H162" s="279" t="s">
        <v>365</v>
      </c>
      <c r="I162" s="306" t="s">
        <v>22</v>
      </c>
      <c r="J162" s="279">
        <v>7.9</v>
      </c>
      <c r="K162" s="287">
        <v>0.8</v>
      </c>
      <c r="L162" s="305" t="s">
        <v>348</v>
      </c>
      <c r="M162" s="337"/>
      <c r="N162" s="317">
        <v>2028</v>
      </c>
    </row>
    <row r="163" spans="1:14" ht="22.5" customHeight="1">
      <c r="A163" s="291"/>
      <c r="B163" s="279">
        <v>56</v>
      </c>
      <c r="C163" s="389">
        <v>1.4</v>
      </c>
      <c r="D163" s="389"/>
      <c r="E163" s="279">
        <v>1</v>
      </c>
      <c r="F163" s="279" t="s">
        <v>18</v>
      </c>
      <c r="G163" s="305" t="s">
        <v>301</v>
      </c>
      <c r="H163" s="279" t="s">
        <v>349</v>
      </c>
      <c r="I163" s="306" t="s">
        <v>22</v>
      </c>
      <c r="J163" s="279">
        <v>7.6</v>
      </c>
      <c r="K163" s="287">
        <v>0.8</v>
      </c>
      <c r="L163" s="305" t="s">
        <v>348</v>
      </c>
      <c r="M163" s="337"/>
      <c r="N163" s="317">
        <v>2028</v>
      </c>
    </row>
    <row r="164" spans="1:14" ht="22.5" customHeight="1">
      <c r="A164" s="291"/>
      <c r="B164" s="279">
        <v>56</v>
      </c>
      <c r="C164" s="389">
        <v>1.5</v>
      </c>
      <c r="D164" s="389"/>
      <c r="E164" s="279">
        <v>1</v>
      </c>
      <c r="F164" s="279" t="s">
        <v>18</v>
      </c>
      <c r="G164" s="305" t="s">
        <v>301</v>
      </c>
      <c r="H164" s="279" t="s">
        <v>349</v>
      </c>
      <c r="I164" s="306" t="s">
        <v>22</v>
      </c>
      <c r="J164" s="279">
        <v>7.6</v>
      </c>
      <c r="K164" s="287">
        <v>0.8</v>
      </c>
      <c r="L164" s="305" t="s">
        <v>348</v>
      </c>
      <c r="M164" s="337"/>
      <c r="N164" s="317">
        <v>2028</v>
      </c>
    </row>
    <row r="165" spans="1:14" ht="22.5" customHeight="1">
      <c r="A165" s="291"/>
      <c r="B165" s="279">
        <v>60</v>
      </c>
      <c r="C165" s="389">
        <v>7.1</v>
      </c>
      <c r="D165" s="389"/>
      <c r="E165" s="279">
        <v>1</v>
      </c>
      <c r="F165" s="279" t="s">
        <v>18</v>
      </c>
      <c r="G165" s="305" t="s">
        <v>301</v>
      </c>
      <c r="H165" s="279" t="s">
        <v>366</v>
      </c>
      <c r="I165" s="306" t="s">
        <v>22</v>
      </c>
      <c r="J165" s="279">
        <v>8.9</v>
      </c>
      <c r="K165" s="287">
        <v>0.8</v>
      </c>
      <c r="L165" s="305" t="s">
        <v>348</v>
      </c>
      <c r="M165" s="337"/>
      <c r="N165" s="317">
        <v>2028</v>
      </c>
    </row>
    <row r="166" spans="1:14" ht="22.5" customHeight="1">
      <c r="A166" s="291"/>
      <c r="B166" s="279">
        <v>60</v>
      </c>
      <c r="C166" s="389">
        <v>7.2</v>
      </c>
      <c r="D166" s="389"/>
      <c r="E166" s="279">
        <v>1</v>
      </c>
      <c r="F166" s="279" t="s">
        <v>18</v>
      </c>
      <c r="G166" s="305" t="s">
        <v>301</v>
      </c>
      <c r="H166" s="279" t="s">
        <v>367</v>
      </c>
      <c r="I166" s="306" t="s">
        <v>22</v>
      </c>
      <c r="J166" s="279">
        <v>8.8</v>
      </c>
      <c r="K166" s="287">
        <v>0.8</v>
      </c>
      <c r="L166" s="305" t="s">
        <v>348</v>
      </c>
      <c r="M166" s="337"/>
      <c r="N166" s="317">
        <v>2028</v>
      </c>
    </row>
    <row r="167" spans="1:14" ht="22.5" customHeight="1">
      <c r="A167" s="291"/>
      <c r="B167" s="279">
        <v>67</v>
      </c>
      <c r="C167" s="389">
        <v>1.5</v>
      </c>
      <c r="D167" s="389"/>
      <c r="E167" s="279">
        <v>1</v>
      </c>
      <c r="F167" s="279" t="s">
        <v>18</v>
      </c>
      <c r="G167" s="305" t="s">
        <v>301</v>
      </c>
      <c r="H167" s="279" t="s">
        <v>368</v>
      </c>
      <c r="I167" s="306" t="s">
        <v>22</v>
      </c>
      <c r="J167" s="279">
        <v>7.6</v>
      </c>
      <c r="K167" s="287">
        <v>0.8</v>
      </c>
      <c r="L167" s="305" t="s">
        <v>348</v>
      </c>
      <c r="M167" s="337"/>
      <c r="N167" s="317">
        <v>2028</v>
      </c>
    </row>
    <row r="168" spans="1:14" ht="22.5" customHeight="1">
      <c r="A168" s="291"/>
      <c r="B168" s="279">
        <v>67</v>
      </c>
      <c r="C168" s="389">
        <v>1.6</v>
      </c>
      <c r="D168" s="389"/>
      <c r="E168" s="279">
        <v>1</v>
      </c>
      <c r="F168" s="279" t="s">
        <v>18</v>
      </c>
      <c r="G168" s="305" t="s">
        <v>301</v>
      </c>
      <c r="H168" s="279" t="s">
        <v>369</v>
      </c>
      <c r="I168" s="306" t="s">
        <v>22</v>
      </c>
      <c r="J168" s="279">
        <v>7.7</v>
      </c>
      <c r="K168" s="287">
        <v>0.8</v>
      </c>
      <c r="L168" s="305" t="s">
        <v>348</v>
      </c>
      <c r="M168" s="337"/>
      <c r="N168" s="317">
        <v>2028</v>
      </c>
    </row>
    <row r="169" spans="1:14" ht="22.5" customHeight="1" thickBot="1">
      <c r="A169" s="404" t="s">
        <v>21</v>
      </c>
      <c r="B169" s="405"/>
      <c r="C169" s="405"/>
      <c r="D169" s="405"/>
      <c r="E169" s="340">
        <f>SUM(E139:E168)</f>
        <v>28.4</v>
      </c>
      <c r="F169" s="341"/>
      <c r="G169" s="341"/>
      <c r="H169" s="341"/>
      <c r="I169" s="341"/>
      <c r="J169" s="341"/>
      <c r="K169" s="341"/>
      <c r="L169" s="341"/>
      <c r="M169" s="341"/>
      <c r="N169" s="342"/>
    </row>
    <row r="170" spans="1:14" ht="22.5" customHeight="1" thickBot="1">
      <c r="A170" s="402" t="s">
        <v>430</v>
      </c>
      <c r="B170" s="403"/>
      <c r="C170" s="403"/>
      <c r="D170" s="403"/>
      <c r="E170" s="343">
        <f>E169+E137+E130+E109+E76+E41</f>
        <v>125.9</v>
      </c>
      <c r="F170" s="344"/>
      <c r="G170" s="344"/>
      <c r="H170" s="344"/>
      <c r="I170" s="344"/>
      <c r="J170" s="344"/>
      <c r="K170" s="344"/>
      <c r="L170" s="344"/>
      <c r="M170" s="355"/>
      <c r="N170" s="345"/>
    </row>
    <row r="173" spans="2:13" ht="12.75">
      <c r="B173" s="401" t="s">
        <v>410</v>
      </c>
      <c r="C173" s="401"/>
      <c r="D173" s="401"/>
      <c r="E173" s="401"/>
      <c r="F173" s="401"/>
      <c r="G173" s="401"/>
      <c r="H173" s="401"/>
      <c r="I173" s="401"/>
      <c r="J173" s="401"/>
      <c r="K173" s="401"/>
      <c r="L173" s="401"/>
      <c r="M173" s="401"/>
    </row>
  </sheetData>
  <sheetProtection selectLockedCells="1" selectUnlockedCells="1"/>
  <mergeCells count="111">
    <mergeCell ref="B173:M173"/>
    <mergeCell ref="A170:D170"/>
    <mergeCell ref="A169:D169"/>
    <mergeCell ref="C9:D10"/>
    <mergeCell ref="C11:D11"/>
    <mergeCell ref="C114:D114"/>
    <mergeCell ref="C130:D130"/>
    <mergeCell ref="C113:D113"/>
    <mergeCell ref="C112:D112"/>
    <mergeCell ref="C111:D111"/>
    <mergeCell ref="C117:D117"/>
    <mergeCell ref="C116:D116"/>
    <mergeCell ref="C134:D134"/>
    <mergeCell ref="C133:D133"/>
    <mergeCell ref="C132:D132"/>
    <mergeCell ref="C129:D129"/>
    <mergeCell ref="C115:D115"/>
    <mergeCell ref="C126:D126"/>
    <mergeCell ref="C125:D125"/>
    <mergeCell ref="C123:D123"/>
    <mergeCell ref="C122:D122"/>
    <mergeCell ref="C121:D121"/>
    <mergeCell ref="C124:D124"/>
    <mergeCell ref="C120:D120"/>
    <mergeCell ref="C119:D119"/>
    <mergeCell ref="C118:D118"/>
    <mergeCell ref="C128:D128"/>
    <mergeCell ref="C127:D127"/>
    <mergeCell ref="C140:D140"/>
    <mergeCell ref="C139:D139"/>
    <mergeCell ref="C136:D136"/>
    <mergeCell ref="C135:D135"/>
    <mergeCell ref="A138:N138"/>
    <mergeCell ref="C137:D137"/>
    <mergeCell ref="C146:D146"/>
    <mergeCell ref="C145:D145"/>
    <mergeCell ref="C144:D144"/>
    <mergeCell ref="C143:D143"/>
    <mergeCell ref="C142:D142"/>
    <mergeCell ref="C141:D141"/>
    <mergeCell ref="C152:D152"/>
    <mergeCell ref="C151:D151"/>
    <mergeCell ref="C150:D150"/>
    <mergeCell ref="C149:D149"/>
    <mergeCell ref="C148:D148"/>
    <mergeCell ref="C147:D147"/>
    <mergeCell ref="C158:D158"/>
    <mergeCell ref="C157:D157"/>
    <mergeCell ref="C156:D156"/>
    <mergeCell ref="C155:D155"/>
    <mergeCell ref="C154:D154"/>
    <mergeCell ref="C153:D153"/>
    <mergeCell ref="A110:M110"/>
    <mergeCell ref="A131:N131"/>
    <mergeCell ref="C168:D168"/>
    <mergeCell ref="C167:D167"/>
    <mergeCell ref="C166:D166"/>
    <mergeCell ref="C165:D165"/>
    <mergeCell ref="C164:D164"/>
    <mergeCell ref="C163:D163"/>
    <mergeCell ref="C160:D160"/>
    <mergeCell ref="C159:D159"/>
    <mergeCell ref="C94:D94"/>
    <mergeCell ref="C96:D96"/>
    <mergeCell ref="C100:D100"/>
    <mergeCell ref="C101:D101"/>
    <mergeCell ref="C162:D162"/>
    <mergeCell ref="C161:D161"/>
    <mergeCell ref="C103:D103"/>
    <mergeCell ref="C107:D107"/>
    <mergeCell ref="C108:D108"/>
    <mergeCell ref="C109:D109"/>
    <mergeCell ref="C91:D91"/>
    <mergeCell ref="C92:D92"/>
    <mergeCell ref="C93:D93"/>
    <mergeCell ref="C82:D82"/>
    <mergeCell ref="C83:D83"/>
    <mergeCell ref="C85:D85"/>
    <mergeCell ref="C87:D87"/>
    <mergeCell ref="C89:D89"/>
    <mergeCell ref="C59:D59"/>
    <mergeCell ref="C71:D71"/>
    <mergeCell ref="C72:D72"/>
    <mergeCell ref="C73:D73"/>
    <mergeCell ref="C74:D74"/>
    <mergeCell ref="C90:D90"/>
    <mergeCell ref="C88:D88"/>
    <mergeCell ref="B5:F5"/>
    <mergeCell ref="C48:D48"/>
    <mergeCell ref="C51:D51"/>
    <mergeCell ref="C52:D52"/>
    <mergeCell ref="C76:D76"/>
    <mergeCell ref="A77:N77"/>
    <mergeCell ref="C79:D79"/>
    <mergeCell ref="C80:D80"/>
    <mergeCell ref="C58:D58"/>
    <mergeCell ref="B41:D41"/>
    <mergeCell ref="A12:N12"/>
    <mergeCell ref="A42:N42"/>
    <mergeCell ref="A1:N1"/>
    <mergeCell ref="A6:N6"/>
    <mergeCell ref="B9:B10"/>
    <mergeCell ref="A9:A10"/>
    <mergeCell ref="E9:E10"/>
    <mergeCell ref="J4:L4"/>
    <mergeCell ref="B3:F3"/>
    <mergeCell ref="A7:N7"/>
    <mergeCell ref="F9:F10"/>
    <mergeCell ref="H9:L9"/>
    <mergeCell ref="M9:M10"/>
    <mergeCell ref="N9:N10"/>
  </mergeCells>
  <printOptions horizontalCentered="1"/>
  <pageMargins left="0.4724409448818898" right="0.4724409448818898" top="0.7874015748031497" bottom="0.3937007874015748" header="0.5118110236220472" footer="0.5118110236220472"/>
  <pageSetup horizontalDpi="600" verticalDpi="600" orientation="landscape" paperSize="9" scale="78" r:id="rId1"/>
  <rowBreaks count="2" manualBreakCount="2">
    <brk id="124" max="14" man="1"/>
    <brk id="148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B6:N27"/>
  <sheetViews>
    <sheetView view="pageLayout" workbookViewId="0" topLeftCell="A4">
      <selection activeCell="J11" sqref="J11:J16"/>
    </sheetView>
  </sheetViews>
  <sheetFormatPr defaultColWidth="9.140625" defaultRowHeight="12.75"/>
  <cols>
    <col min="10" max="10" width="9.28125" style="0" bestFit="1" customWidth="1"/>
    <col min="12" max="12" width="11.140625" style="0" customWidth="1"/>
  </cols>
  <sheetData>
    <row r="6" spans="2:14" ht="12.75"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</row>
    <row r="7" spans="2:14" ht="15">
      <c r="B7" s="12" t="s">
        <v>30</v>
      </c>
      <c r="C7" s="12"/>
      <c r="D7" s="12" t="s">
        <v>31</v>
      </c>
      <c r="E7" s="12"/>
      <c r="F7" s="12"/>
      <c r="G7" s="12"/>
      <c r="H7" s="12" t="s">
        <v>32</v>
      </c>
      <c r="I7" s="12"/>
      <c r="J7" s="18">
        <v>7.6</v>
      </c>
      <c r="K7" s="12" t="s">
        <v>44</v>
      </c>
      <c r="L7" s="26">
        <f>J7*L18/J18</f>
        <v>0.7999999999999999</v>
      </c>
      <c r="M7" s="220"/>
      <c r="N7" s="220"/>
    </row>
    <row r="8" spans="2:14" ht="15">
      <c r="B8" s="12"/>
      <c r="C8" s="12"/>
      <c r="D8" s="12"/>
      <c r="E8" s="12"/>
      <c r="F8" s="12"/>
      <c r="G8" s="12"/>
      <c r="H8" s="12" t="s">
        <v>36</v>
      </c>
      <c r="I8" s="12"/>
      <c r="J8" s="18">
        <v>1.9</v>
      </c>
      <c r="K8" s="12" t="s">
        <v>44</v>
      </c>
      <c r="L8" s="26">
        <f>J8*L18/J18</f>
        <v>0.19999999999999998</v>
      </c>
      <c r="M8" s="220"/>
      <c r="N8" s="220"/>
    </row>
    <row r="9" spans="2:14" ht="15">
      <c r="B9" s="12"/>
      <c r="C9" s="12"/>
      <c r="D9" s="12"/>
      <c r="E9" s="12"/>
      <c r="F9" s="12"/>
      <c r="G9" s="12"/>
      <c r="H9" s="12"/>
      <c r="I9" s="12"/>
      <c r="J9" s="18"/>
      <c r="K9" s="12"/>
      <c r="L9" s="26"/>
      <c r="M9" s="220"/>
      <c r="N9" s="220"/>
    </row>
    <row r="10" spans="2:14" ht="15">
      <c r="B10" s="12"/>
      <c r="C10" s="12"/>
      <c r="D10" s="12"/>
      <c r="E10" s="12"/>
      <c r="F10" s="12"/>
      <c r="G10" s="12"/>
      <c r="H10" s="12"/>
      <c r="I10" s="12"/>
      <c r="J10" s="18"/>
      <c r="K10" s="12"/>
      <c r="L10" s="12"/>
      <c r="M10" s="220"/>
      <c r="N10" s="220"/>
    </row>
    <row r="11" spans="2:14" ht="15">
      <c r="B11" s="12"/>
      <c r="C11" s="12"/>
      <c r="D11" s="12" t="s">
        <v>33</v>
      </c>
      <c r="E11" s="12"/>
      <c r="F11" s="12"/>
      <c r="G11" s="12"/>
      <c r="H11" s="18" t="s">
        <v>29</v>
      </c>
      <c r="I11" s="12"/>
      <c r="J11" s="18">
        <v>0.2</v>
      </c>
      <c r="K11" s="12" t="s">
        <v>44</v>
      </c>
      <c r="L11" s="26">
        <f aca="true" t="shared" si="0" ref="L11:L16">J11*L$18/J$18</f>
        <v>0.021052631578947368</v>
      </c>
      <c r="M11" s="220"/>
      <c r="N11" s="220"/>
    </row>
    <row r="12" spans="2:14" ht="15">
      <c r="B12" s="12"/>
      <c r="C12" s="12"/>
      <c r="D12" s="12"/>
      <c r="E12" s="12"/>
      <c r="F12" s="12"/>
      <c r="G12" s="12"/>
      <c r="H12" s="18" t="s">
        <v>26</v>
      </c>
      <c r="I12" s="12"/>
      <c r="J12" s="18">
        <v>2.2</v>
      </c>
      <c r="K12" s="12" t="s">
        <v>44</v>
      </c>
      <c r="L12" s="26">
        <f t="shared" si="0"/>
        <v>0.23157894736842108</v>
      </c>
      <c r="M12" s="220"/>
      <c r="N12" s="220"/>
    </row>
    <row r="13" spans="2:14" ht="15">
      <c r="B13" s="12"/>
      <c r="C13" s="12"/>
      <c r="D13" s="12"/>
      <c r="E13" s="12"/>
      <c r="F13" s="12"/>
      <c r="G13" s="12"/>
      <c r="H13" s="18" t="s">
        <v>51</v>
      </c>
      <c r="I13" s="220"/>
      <c r="J13" s="12">
        <v>1.5</v>
      </c>
      <c r="K13" s="12" t="s">
        <v>44</v>
      </c>
      <c r="L13" s="26">
        <f t="shared" si="0"/>
        <v>0.15789473684210525</v>
      </c>
      <c r="M13" s="220"/>
      <c r="N13" s="220"/>
    </row>
    <row r="14" spans="2:14" ht="15">
      <c r="B14" s="12"/>
      <c r="C14" s="12"/>
      <c r="D14" s="12"/>
      <c r="E14" s="12"/>
      <c r="F14" s="12"/>
      <c r="G14" s="12"/>
      <c r="H14" s="18" t="s">
        <v>16</v>
      </c>
      <c r="I14" s="12"/>
      <c r="J14" s="18">
        <v>3.3</v>
      </c>
      <c r="K14" s="12" t="s">
        <v>44</v>
      </c>
      <c r="L14" s="26">
        <f t="shared" si="0"/>
        <v>0.34736842105263155</v>
      </c>
      <c r="M14" s="220"/>
      <c r="N14" s="220"/>
    </row>
    <row r="15" spans="2:14" ht="15">
      <c r="B15" s="12"/>
      <c r="C15" s="12"/>
      <c r="D15" s="12"/>
      <c r="E15" s="12"/>
      <c r="F15" s="12"/>
      <c r="G15" s="12"/>
      <c r="H15" s="18" t="s">
        <v>27</v>
      </c>
      <c r="I15" s="12"/>
      <c r="J15" s="18">
        <v>1.9</v>
      </c>
      <c r="K15" s="12" t="s">
        <v>44</v>
      </c>
      <c r="L15" s="26">
        <f t="shared" si="0"/>
        <v>0.19999999999999998</v>
      </c>
      <c r="M15" s="220"/>
      <c r="N15" s="220"/>
    </row>
    <row r="16" spans="2:14" ht="15">
      <c r="B16" s="12"/>
      <c r="C16" s="12"/>
      <c r="D16" s="12"/>
      <c r="E16" s="12"/>
      <c r="F16" s="12"/>
      <c r="G16" s="12"/>
      <c r="H16" s="18" t="s">
        <v>415</v>
      </c>
      <c r="I16" s="12"/>
      <c r="J16" s="18">
        <v>0.3</v>
      </c>
      <c r="K16" s="12" t="s">
        <v>44</v>
      </c>
      <c r="L16" s="26">
        <f t="shared" si="0"/>
        <v>0.031578947368421054</v>
      </c>
      <c r="M16" s="220"/>
      <c r="N16" s="220"/>
    </row>
    <row r="17" spans="2:14" ht="15">
      <c r="B17" s="12"/>
      <c r="C17" s="12"/>
      <c r="D17" s="12"/>
      <c r="E17" s="12"/>
      <c r="F17" s="12"/>
      <c r="G17" s="12"/>
      <c r="H17" s="18"/>
      <c r="I17" s="12"/>
      <c r="J17" s="18"/>
      <c r="K17" s="12"/>
      <c r="L17" s="26"/>
      <c r="M17" s="220"/>
      <c r="N17" s="220"/>
    </row>
    <row r="18" spans="2:14" ht="15">
      <c r="B18" s="12"/>
      <c r="C18" s="12"/>
      <c r="D18" s="12" t="s">
        <v>34</v>
      </c>
      <c r="E18" s="12"/>
      <c r="F18" s="12"/>
      <c r="G18" s="12"/>
      <c r="H18" s="12" t="s">
        <v>35</v>
      </c>
      <c r="I18" s="12"/>
      <c r="J18" s="18">
        <v>9.5</v>
      </c>
      <c r="K18" s="12" t="s">
        <v>44</v>
      </c>
      <c r="L18" s="26">
        <v>1</v>
      </c>
      <c r="M18" s="220"/>
      <c r="N18" s="220"/>
    </row>
    <row r="19" spans="2:14" ht="15">
      <c r="B19" s="12"/>
      <c r="C19" s="12"/>
      <c r="D19" s="12"/>
      <c r="E19" s="12"/>
      <c r="F19" s="12"/>
      <c r="G19" s="12"/>
      <c r="H19" s="12"/>
      <c r="I19" s="12"/>
      <c r="J19" s="18"/>
      <c r="K19" s="12"/>
      <c r="L19" s="12"/>
      <c r="M19" s="220"/>
      <c r="N19" s="220"/>
    </row>
    <row r="20" spans="2:14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20"/>
      <c r="N20" s="220"/>
    </row>
    <row r="21" spans="2:14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20"/>
      <c r="N21" s="220"/>
    </row>
    <row r="22" spans="2:14" ht="15">
      <c r="B22" s="12" t="s">
        <v>423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20"/>
      <c r="N22" s="220"/>
    </row>
    <row r="23" spans="2:14" ht="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220"/>
      <c r="N23" s="220"/>
    </row>
    <row r="24" spans="2:14" ht="15">
      <c r="B24" s="12" t="s">
        <v>48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20"/>
      <c r="N24" s="220"/>
    </row>
    <row r="25" spans="2:14" ht="15">
      <c r="B25" s="12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</row>
    <row r="26" spans="2:14" ht="12.75"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</row>
    <row r="27" spans="2:14" ht="12.75"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2:M26"/>
  <sheetViews>
    <sheetView view="pageLayout" workbookViewId="0" topLeftCell="A6">
      <selection activeCell="A13" sqref="A13:M18"/>
    </sheetView>
  </sheetViews>
  <sheetFormatPr defaultColWidth="9.140625" defaultRowHeight="12.75"/>
  <cols>
    <col min="1" max="1" width="11.421875" style="0" customWidth="1"/>
    <col min="2" max="2" width="7.140625" style="0" customWidth="1"/>
    <col min="3" max="3" width="6.8515625" style="0" customWidth="1"/>
    <col min="4" max="4" width="7.7109375" style="0" customWidth="1"/>
    <col min="6" max="6" width="12.421875" style="0" customWidth="1"/>
    <col min="7" max="7" width="7.421875" style="0" customWidth="1"/>
    <col min="8" max="8" width="10.57421875" style="0" customWidth="1"/>
    <col min="9" max="9" width="8.140625" style="0" customWidth="1"/>
    <col min="10" max="10" width="7.8515625" style="0" customWidth="1"/>
    <col min="11" max="11" width="5.00390625" style="0" customWidth="1"/>
    <col min="12" max="12" width="28.7109375" style="0" customWidth="1"/>
    <col min="13" max="13" width="9.421875" style="0" customWidth="1"/>
    <col min="14" max="14" width="11.8515625" style="0" customWidth="1"/>
  </cols>
  <sheetData>
    <row r="2" spans="1:13" ht="12.75">
      <c r="A2" s="460" t="s">
        <v>19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</row>
    <row r="3" spans="1:13" ht="15.75">
      <c r="A3" s="196"/>
      <c r="B3" s="196"/>
      <c r="C3" s="196"/>
      <c r="D3" s="196"/>
      <c r="E3" s="196"/>
      <c r="F3" s="196"/>
      <c r="G3" s="196"/>
      <c r="H3" s="196"/>
      <c r="I3" s="417" t="s">
        <v>302</v>
      </c>
      <c r="J3" s="417"/>
      <c r="K3" s="417"/>
      <c r="L3" s="417"/>
      <c r="M3" s="417"/>
    </row>
    <row r="4" spans="3:13" ht="39" customHeight="1">
      <c r="C4" s="1"/>
      <c r="I4" s="418" t="s">
        <v>303</v>
      </c>
      <c r="J4" s="418"/>
      <c r="K4" s="418"/>
      <c r="L4" s="418"/>
      <c r="M4" s="418"/>
    </row>
    <row r="5" spans="2:13" ht="15.75">
      <c r="B5" s="415"/>
      <c r="C5" s="415"/>
      <c r="D5" s="415"/>
      <c r="E5" s="415"/>
      <c r="F5" s="415"/>
      <c r="I5" s="417" t="s">
        <v>304</v>
      </c>
      <c r="J5" s="417"/>
      <c r="K5" s="417"/>
      <c r="L5" s="417"/>
      <c r="M5" s="417"/>
    </row>
    <row r="6" spans="1:13" ht="15.75">
      <c r="A6" s="425"/>
      <c r="B6" s="425"/>
      <c r="C6" s="425"/>
      <c r="D6" s="425"/>
      <c r="H6" s="198"/>
      <c r="I6" s="417" t="s">
        <v>305</v>
      </c>
      <c r="J6" s="417"/>
      <c r="K6" s="417"/>
      <c r="L6" s="417"/>
      <c r="M6" s="417"/>
    </row>
    <row r="8" spans="1:13" ht="15.75">
      <c r="A8" s="413" t="s">
        <v>1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</row>
    <row r="9" spans="1:13" ht="15">
      <c r="A9" s="432" t="s">
        <v>346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</row>
    <row r="11" spans="1:13" ht="22.5">
      <c r="A11" s="416" t="s">
        <v>2</v>
      </c>
      <c r="B11" s="416" t="s">
        <v>3</v>
      </c>
      <c r="C11" s="416" t="s">
        <v>4</v>
      </c>
      <c r="D11" s="416" t="s">
        <v>5</v>
      </c>
      <c r="E11" s="416" t="s">
        <v>6</v>
      </c>
      <c r="F11" s="2" t="s">
        <v>7</v>
      </c>
      <c r="G11" s="451" t="s">
        <v>8</v>
      </c>
      <c r="H11" s="451"/>
      <c r="I11" s="451"/>
      <c r="J11" s="451"/>
      <c r="K11" s="451"/>
      <c r="L11" s="416" t="s">
        <v>9</v>
      </c>
      <c r="M11" s="416" t="s">
        <v>10</v>
      </c>
    </row>
    <row r="12" spans="1:13" ht="33.75">
      <c r="A12" s="451"/>
      <c r="B12" s="416"/>
      <c r="C12" s="416"/>
      <c r="D12" s="416"/>
      <c r="E12" s="416"/>
      <c r="F12" s="213" t="s">
        <v>25</v>
      </c>
      <c r="G12" s="7" t="s">
        <v>12</v>
      </c>
      <c r="H12" s="7" t="s">
        <v>13</v>
      </c>
      <c r="I12" s="7" t="s">
        <v>14</v>
      </c>
      <c r="J12" s="7" t="s">
        <v>20</v>
      </c>
      <c r="K12" s="7" t="s">
        <v>15</v>
      </c>
      <c r="L12" s="461"/>
      <c r="M12" s="416"/>
    </row>
    <row r="13" spans="1:13" ht="25.5">
      <c r="A13" s="7"/>
      <c r="B13" s="214">
        <v>23</v>
      </c>
      <c r="C13" s="214">
        <v>1.1</v>
      </c>
      <c r="D13" s="214">
        <v>0.9</v>
      </c>
      <c r="E13" s="214" t="s">
        <v>28</v>
      </c>
      <c r="F13" s="216" t="s">
        <v>340</v>
      </c>
      <c r="G13" s="215"/>
      <c r="H13" s="17"/>
      <c r="I13" s="7"/>
      <c r="J13" s="7"/>
      <c r="K13" s="7"/>
      <c r="L13" s="218" t="s">
        <v>341</v>
      </c>
      <c r="M13" s="2">
        <v>2029</v>
      </c>
    </row>
    <row r="14" spans="1:13" ht="25.5">
      <c r="A14" s="7"/>
      <c r="B14" s="214">
        <v>23</v>
      </c>
      <c r="C14" s="214">
        <v>1.2</v>
      </c>
      <c r="D14" s="214">
        <v>0.9</v>
      </c>
      <c r="E14" s="214" t="s">
        <v>28</v>
      </c>
      <c r="F14" s="216" t="s">
        <v>340</v>
      </c>
      <c r="G14" s="215"/>
      <c r="H14" s="17"/>
      <c r="I14" s="7"/>
      <c r="J14" s="7"/>
      <c r="K14" s="7"/>
      <c r="L14" s="218" t="s">
        <v>341</v>
      </c>
      <c r="M14" s="2">
        <v>2029</v>
      </c>
    </row>
    <row r="15" spans="1:13" ht="25.5">
      <c r="A15" s="7"/>
      <c r="B15" s="214">
        <v>23</v>
      </c>
      <c r="C15" s="214">
        <v>1.3</v>
      </c>
      <c r="D15" s="214">
        <v>0.8</v>
      </c>
      <c r="E15" s="214" t="s">
        <v>28</v>
      </c>
      <c r="F15" s="216" t="s">
        <v>340</v>
      </c>
      <c r="G15" s="215"/>
      <c r="H15" s="17"/>
      <c r="I15" s="7"/>
      <c r="J15" s="7"/>
      <c r="K15" s="7"/>
      <c r="L15" s="218" t="s">
        <v>341</v>
      </c>
      <c r="M15" s="2">
        <v>2029</v>
      </c>
    </row>
    <row r="16" spans="1:13" ht="25.5">
      <c r="A16" s="7"/>
      <c r="B16" s="214">
        <v>23</v>
      </c>
      <c r="C16" s="214">
        <v>1.4</v>
      </c>
      <c r="D16" s="214">
        <v>0.8</v>
      </c>
      <c r="E16" s="214" t="s">
        <v>28</v>
      </c>
      <c r="F16" s="216" t="s">
        <v>340</v>
      </c>
      <c r="G16" s="215"/>
      <c r="H16" s="17"/>
      <c r="I16" s="7"/>
      <c r="J16" s="7"/>
      <c r="K16" s="7"/>
      <c r="L16" s="218" t="s">
        <v>341</v>
      </c>
      <c r="M16" s="2">
        <v>2029</v>
      </c>
    </row>
    <row r="17" spans="1:13" ht="25.5">
      <c r="A17" s="7"/>
      <c r="B17" s="214">
        <v>23</v>
      </c>
      <c r="C17" s="214">
        <v>1.5</v>
      </c>
      <c r="D17" s="214">
        <v>1</v>
      </c>
      <c r="E17" s="214" t="s">
        <v>28</v>
      </c>
      <c r="F17" s="216" t="s">
        <v>340</v>
      </c>
      <c r="G17" s="215"/>
      <c r="H17" s="17"/>
      <c r="I17" s="7"/>
      <c r="J17" s="7"/>
      <c r="K17" s="7"/>
      <c r="L17" s="218" t="s">
        <v>341</v>
      </c>
      <c r="M17" s="2">
        <v>2029</v>
      </c>
    </row>
    <row r="18" spans="1:13" ht="12.75">
      <c r="A18" s="19" t="s">
        <v>21</v>
      </c>
      <c r="B18" s="6"/>
      <c r="C18" s="6"/>
      <c r="D18" s="20">
        <f>SUM(D13:D17)</f>
        <v>4.4</v>
      </c>
      <c r="E18" s="6"/>
      <c r="F18" s="217"/>
      <c r="G18" s="6"/>
      <c r="H18" s="6"/>
      <c r="I18" s="6"/>
      <c r="J18" s="6"/>
      <c r="K18" s="6"/>
      <c r="L18" s="219"/>
      <c r="M18" s="6"/>
    </row>
    <row r="19" spans="1:13" ht="12.75">
      <c r="A19" s="14"/>
      <c r="B19" s="15"/>
      <c r="C19" s="15"/>
      <c r="D19" s="16"/>
      <c r="E19" s="15"/>
      <c r="F19" s="15"/>
      <c r="G19" s="15"/>
      <c r="H19" s="15"/>
      <c r="I19" s="15"/>
      <c r="J19" s="15"/>
      <c r="K19" s="15"/>
      <c r="L19" s="22"/>
      <c r="M19" s="15"/>
    </row>
    <row r="20" spans="1:13" ht="12.75">
      <c r="A20" s="14"/>
      <c r="B20" s="15"/>
      <c r="C20" s="15"/>
      <c r="D20" s="16"/>
      <c r="E20" s="15"/>
      <c r="F20" s="15"/>
      <c r="G20" s="15"/>
      <c r="H20" s="15"/>
      <c r="I20" s="15"/>
      <c r="J20" s="15"/>
      <c r="K20" s="15"/>
      <c r="L20" s="22"/>
      <c r="M20" s="15"/>
    </row>
    <row r="22" spans="2:12" ht="12.75">
      <c r="B22" s="414" t="s">
        <v>342</v>
      </c>
      <c r="C22" s="415"/>
      <c r="D22" s="415"/>
      <c r="E22" s="415"/>
      <c r="F22" s="415"/>
      <c r="G22" s="415"/>
      <c r="H22" s="415"/>
      <c r="I22" s="415"/>
      <c r="J22" s="415"/>
      <c r="K22" s="415"/>
      <c r="L22" s="415"/>
    </row>
    <row r="23" spans="2:12" ht="12.75"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ht="12.75">
      <c r="B24" s="414" t="s">
        <v>343</v>
      </c>
      <c r="C24" s="415"/>
      <c r="D24" s="415"/>
      <c r="E24" s="415"/>
      <c r="F24" s="415"/>
      <c r="G24" s="415"/>
      <c r="H24" s="415"/>
      <c r="I24" s="415"/>
      <c r="J24" s="415"/>
      <c r="K24" s="415"/>
      <c r="L24" s="415"/>
    </row>
    <row r="26" ht="12.75">
      <c r="G26" s="4"/>
    </row>
  </sheetData>
  <sheetProtection/>
  <mergeCells count="19">
    <mergeCell ref="B22:L22"/>
    <mergeCell ref="B24:L24"/>
    <mergeCell ref="A9:M9"/>
    <mergeCell ref="A11:A12"/>
    <mergeCell ref="B11:B12"/>
    <mergeCell ref="C11:C12"/>
    <mergeCell ref="D11:D12"/>
    <mergeCell ref="E11:E12"/>
    <mergeCell ref="G11:K11"/>
    <mergeCell ref="L11:L12"/>
    <mergeCell ref="M11:M12"/>
    <mergeCell ref="A2:M2"/>
    <mergeCell ref="B5:F5"/>
    <mergeCell ref="I5:M5"/>
    <mergeCell ref="A6:D6"/>
    <mergeCell ref="A8:M8"/>
    <mergeCell ref="I3:M3"/>
    <mergeCell ref="I4:M4"/>
    <mergeCell ref="I6:M6"/>
  </mergeCells>
  <printOptions/>
  <pageMargins left="0.7086614173228347" right="0.21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6:L27"/>
  <sheetViews>
    <sheetView workbookViewId="0" topLeftCell="B5">
      <selection activeCell="J8" sqref="J8:J11"/>
    </sheetView>
  </sheetViews>
  <sheetFormatPr defaultColWidth="9.140625" defaultRowHeight="12.75"/>
  <cols>
    <col min="7" max="7" width="15.57421875" style="0" customWidth="1"/>
    <col min="8" max="8" width="11.28125" style="0" customWidth="1"/>
    <col min="12" max="12" width="10.28125" style="0" bestFit="1" customWidth="1"/>
  </cols>
  <sheetData>
    <row r="6" spans="2:12" ht="12.75"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spans="2:12" s="1" customFormat="1" ht="12.75"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</row>
    <row r="8" spans="2:12" s="1" customFormat="1" ht="15">
      <c r="B8" s="12" t="s">
        <v>30</v>
      </c>
      <c r="C8" s="12"/>
      <c r="D8" s="12" t="s">
        <v>31</v>
      </c>
      <c r="E8" s="12"/>
      <c r="F8" s="12"/>
      <c r="G8" s="12"/>
      <c r="H8" s="12" t="s">
        <v>38</v>
      </c>
      <c r="I8" s="12"/>
      <c r="J8" s="12">
        <v>4.4</v>
      </c>
      <c r="K8" s="12" t="s">
        <v>44</v>
      </c>
      <c r="L8" s="13">
        <v>1</v>
      </c>
    </row>
    <row r="9" spans="2:12" s="1" customFormat="1" ht="15"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2:12" s="1" customFormat="1" ht="1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2:12" s="1" customFormat="1" ht="15">
      <c r="B11" s="12"/>
      <c r="C11" s="12"/>
      <c r="D11" s="12" t="s">
        <v>33</v>
      </c>
      <c r="E11" s="12"/>
      <c r="F11" s="12"/>
      <c r="G11" s="12"/>
      <c r="H11" s="12" t="s">
        <v>28</v>
      </c>
      <c r="I11" s="12"/>
      <c r="J11" s="12">
        <v>4.4</v>
      </c>
      <c r="K11" s="12" t="s">
        <v>44</v>
      </c>
      <c r="L11" s="13">
        <v>1</v>
      </c>
    </row>
    <row r="12" spans="2:12" s="1" customFormat="1" ht="15">
      <c r="B12" s="12"/>
      <c r="C12" s="12"/>
      <c r="D12" s="12"/>
      <c r="E12" s="12"/>
      <c r="F12" s="33"/>
      <c r="G12" s="12"/>
      <c r="H12" s="12"/>
      <c r="I12" s="12"/>
      <c r="J12" s="12"/>
      <c r="K12" s="12"/>
      <c r="L12" s="13"/>
    </row>
    <row r="13" spans="2:12" s="1" customFormat="1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4" spans="2:12" s="1" customFormat="1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</row>
    <row r="15" spans="2:12" s="1" customFormat="1" ht="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2" s="1" customFormat="1" ht="15">
      <c r="B16" s="12"/>
      <c r="C16" s="12"/>
      <c r="D16" s="12" t="s">
        <v>34</v>
      </c>
      <c r="E16" s="12"/>
      <c r="F16" s="12"/>
      <c r="G16" s="12"/>
      <c r="H16" s="12" t="s">
        <v>35</v>
      </c>
      <c r="I16" s="12"/>
      <c r="J16" s="12">
        <v>4.4</v>
      </c>
      <c r="K16" s="12" t="s">
        <v>44</v>
      </c>
      <c r="L16" s="13">
        <v>1</v>
      </c>
    </row>
    <row r="17" spans="2:12" s="1" customFormat="1" ht="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s="1" customFormat="1" ht="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s="1" customFormat="1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s="1" customFormat="1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s="1" customFormat="1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s="1" customFormat="1" ht="15">
      <c r="B22" s="12" t="s">
        <v>42</v>
      </c>
      <c r="C22" s="12"/>
      <c r="D22" s="12" t="s">
        <v>344</v>
      </c>
      <c r="E22" s="12"/>
      <c r="F22" s="12"/>
      <c r="G22" s="12"/>
      <c r="H22" s="12"/>
      <c r="I22" s="12"/>
      <c r="J22" s="12"/>
      <c r="K22" s="12"/>
      <c r="L22" s="12"/>
    </row>
    <row r="23" spans="2:12" s="1" customFormat="1" ht="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s="1" customFormat="1" ht="15">
      <c r="B24" s="12"/>
      <c r="C24" s="12"/>
      <c r="D24" s="12" t="s">
        <v>45</v>
      </c>
      <c r="E24" s="12"/>
      <c r="F24" s="12"/>
      <c r="G24" s="12"/>
      <c r="H24" s="12"/>
      <c r="I24" s="12"/>
      <c r="J24" s="12"/>
      <c r="K24" s="12"/>
      <c r="L24" s="12"/>
    </row>
    <row r="25" spans="2:12" s="1" customFormat="1" ht="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s="1" customFormat="1" ht="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s="1" customFormat="1" ht="15">
      <c r="B27" s="12"/>
      <c r="C27" s="12"/>
      <c r="D27" s="12"/>
      <c r="E27" s="12"/>
      <c r="F27" s="12"/>
      <c r="G27" s="12"/>
      <c r="H27" s="12" t="s">
        <v>345</v>
      </c>
      <c r="I27" s="12"/>
      <c r="J27" s="12"/>
      <c r="K27" s="12"/>
      <c r="L27" s="12"/>
    </row>
    <row r="28" s="1" customFormat="1" ht="12.75"/>
    <row r="29" s="1" customFormat="1" ht="12.75"/>
    <row r="30" s="1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:M51"/>
  <sheetViews>
    <sheetView view="pageBreakPreview" zoomScale="60" workbookViewId="0" topLeftCell="A1">
      <selection activeCell="B25" sqref="B25"/>
    </sheetView>
  </sheetViews>
  <sheetFormatPr defaultColWidth="9.140625" defaultRowHeight="12.75"/>
  <cols>
    <col min="1" max="1" width="15.421875" style="0" customWidth="1"/>
    <col min="2" max="2" width="7.140625" style="0" customWidth="1"/>
    <col min="3" max="3" width="5.00390625" style="0" customWidth="1"/>
    <col min="4" max="4" width="7.7109375" style="0" customWidth="1"/>
    <col min="5" max="5" width="7.00390625" style="0" customWidth="1"/>
    <col min="6" max="6" width="20.421875" style="0" customWidth="1"/>
    <col min="7" max="7" width="15.28125" style="0" bestFit="1" customWidth="1"/>
    <col min="8" max="8" width="7.8515625" style="0" customWidth="1"/>
    <col min="9" max="9" width="9.421875" style="0" customWidth="1"/>
    <col min="10" max="10" width="7.421875" style="0" customWidth="1"/>
    <col min="11" max="11" width="9.28125" style="0" customWidth="1"/>
    <col min="12" max="12" width="21.8515625" style="0" customWidth="1"/>
    <col min="13" max="13" width="10.28125" style="0" customWidth="1"/>
  </cols>
  <sheetData>
    <row r="1" spans="1:13" ht="12.75">
      <c r="A1" s="460" t="s">
        <v>19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 ht="15.75">
      <c r="A2" s="196"/>
      <c r="B2" s="196"/>
      <c r="C2" s="196"/>
      <c r="D2" s="196"/>
      <c r="E2" s="196"/>
      <c r="F2" s="196"/>
      <c r="G2" s="196"/>
      <c r="H2" s="196"/>
      <c r="I2" s="417" t="s">
        <v>302</v>
      </c>
      <c r="J2" s="417"/>
      <c r="K2" s="417"/>
      <c r="L2" s="417"/>
      <c r="M2" s="417"/>
    </row>
    <row r="3" spans="3:13" ht="15.75">
      <c r="C3" s="1"/>
      <c r="I3" s="418" t="s">
        <v>303</v>
      </c>
      <c r="J3" s="418"/>
      <c r="K3" s="418"/>
      <c r="L3" s="418"/>
      <c r="M3" s="418"/>
    </row>
    <row r="4" spans="2:13" ht="15.75" customHeight="1">
      <c r="B4" s="415"/>
      <c r="C4" s="415"/>
      <c r="D4" s="415"/>
      <c r="E4" s="415"/>
      <c r="F4" s="415"/>
      <c r="I4" s="417" t="s">
        <v>304</v>
      </c>
      <c r="J4" s="417"/>
      <c r="K4" s="417"/>
      <c r="L4" s="417"/>
      <c r="M4" s="417"/>
    </row>
    <row r="5" spans="1:13" ht="15.75" customHeight="1">
      <c r="A5" s="425"/>
      <c r="B5" s="425"/>
      <c r="C5" s="425"/>
      <c r="D5" s="425"/>
      <c r="H5" s="198"/>
      <c r="I5" s="417" t="s">
        <v>305</v>
      </c>
      <c r="J5" s="417"/>
      <c r="K5" s="417"/>
      <c r="L5" s="417"/>
      <c r="M5" s="417"/>
    </row>
    <row r="7" spans="1:13" ht="15.75">
      <c r="A7" s="413" t="s">
        <v>1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</row>
    <row r="8" spans="1:13" ht="15">
      <c r="A8" s="432" t="s">
        <v>372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</row>
    <row r="10" spans="1:13" ht="27.75" customHeight="1">
      <c r="A10" s="416" t="s">
        <v>2</v>
      </c>
      <c r="B10" s="416" t="s">
        <v>3</v>
      </c>
      <c r="C10" s="416" t="s">
        <v>4</v>
      </c>
      <c r="D10" s="416" t="s">
        <v>5</v>
      </c>
      <c r="E10" s="416" t="s">
        <v>6</v>
      </c>
      <c r="F10" s="2" t="s">
        <v>7</v>
      </c>
      <c r="G10" s="416" t="s">
        <v>8</v>
      </c>
      <c r="H10" s="416"/>
      <c r="I10" s="416"/>
      <c r="J10" s="416"/>
      <c r="K10" s="416"/>
      <c r="L10" s="416" t="s">
        <v>9</v>
      </c>
      <c r="M10" s="416" t="s">
        <v>10</v>
      </c>
    </row>
    <row r="11" spans="1:13" ht="69.75" customHeight="1">
      <c r="A11" s="416"/>
      <c r="B11" s="416"/>
      <c r="C11" s="416"/>
      <c r="D11" s="416"/>
      <c r="E11" s="416"/>
      <c r="F11" s="2" t="s">
        <v>11</v>
      </c>
      <c r="G11" s="2" t="s">
        <v>12</v>
      </c>
      <c r="H11" s="2" t="s">
        <v>13</v>
      </c>
      <c r="I11" s="2" t="s">
        <v>14</v>
      </c>
      <c r="J11" s="2" t="s">
        <v>20</v>
      </c>
      <c r="K11" s="2" t="s">
        <v>15</v>
      </c>
      <c r="L11" s="416"/>
      <c r="M11" s="416"/>
    </row>
    <row r="12" spans="1:13" ht="10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</row>
    <row r="13" spans="1:13" ht="18" customHeight="1">
      <c r="A13" s="34"/>
      <c r="B13" s="28"/>
      <c r="C13" s="32"/>
      <c r="D13" s="32"/>
      <c r="E13" s="32"/>
      <c r="F13" s="462" t="s">
        <v>40</v>
      </c>
      <c r="G13" s="462"/>
      <c r="H13" s="462"/>
      <c r="I13" s="462"/>
      <c r="J13" s="32"/>
      <c r="K13" s="32"/>
      <c r="L13" s="32"/>
      <c r="M13" s="32"/>
    </row>
    <row r="14" spans="1:13" ht="33.75">
      <c r="A14" s="214"/>
      <c r="B14" s="41">
        <v>5</v>
      </c>
      <c r="C14" s="41">
        <v>4.14</v>
      </c>
      <c r="D14" s="41">
        <v>1</v>
      </c>
      <c r="E14" s="41" t="s">
        <v>18</v>
      </c>
      <c r="F14" s="214" t="s">
        <v>340</v>
      </c>
      <c r="G14" s="214" t="s">
        <v>347</v>
      </c>
      <c r="H14" s="24" t="s">
        <v>22</v>
      </c>
      <c r="I14" s="214">
        <v>7.2</v>
      </c>
      <c r="J14" s="215">
        <v>0.4</v>
      </c>
      <c r="K14" s="21" t="s">
        <v>348</v>
      </c>
      <c r="L14" s="278" t="s">
        <v>439</v>
      </c>
      <c r="M14" s="24">
        <v>2028</v>
      </c>
    </row>
    <row r="15" spans="1:13" ht="33.75">
      <c r="A15" s="214"/>
      <c r="B15" s="41">
        <v>5</v>
      </c>
      <c r="C15" s="41">
        <v>4.15</v>
      </c>
      <c r="D15" s="41">
        <v>1</v>
      </c>
      <c r="E15" s="41" t="s">
        <v>18</v>
      </c>
      <c r="F15" s="214" t="s">
        <v>340</v>
      </c>
      <c r="G15" s="214" t="s">
        <v>349</v>
      </c>
      <c r="H15" s="24" t="s">
        <v>22</v>
      </c>
      <c r="I15" s="214">
        <v>7.6</v>
      </c>
      <c r="J15" s="215">
        <v>0.4</v>
      </c>
      <c r="K15" s="21" t="s">
        <v>348</v>
      </c>
      <c r="L15" s="278" t="s">
        <v>439</v>
      </c>
      <c r="M15" s="24">
        <v>2028</v>
      </c>
    </row>
    <row r="16" spans="1:13" ht="33.75">
      <c r="A16" s="214"/>
      <c r="B16" s="41">
        <v>5</v>
      </c>
      <c r="C16" s="41">
        <v>4.16</v>
      </c>
      <c r="D16" s="41">
        <v>1</v>
      </c>
      <c r="E16" s="41" t="s">
        <v>18</v>
      </c>
      <c r="F16" s="214" t="s">
        <v>340</v>
      </c>
      <c r="G16" s="214" t="s">
        <v>350</v>
      </c>
      <c r="H16" s="24" t="s">
        <v>22</v>
      </c>
      <c r="I16" s="214">
        <v>8</v>
      </c>
      <c r="J16" s="215">
        <v>0.4</v>
      </c>
      <c r="K16" s="21" t="s">
        <v>348</v>
      </c>
      <c r="L16" s="278" t="s">
        <v>439</v>
      </c>
      <c r="M16" s="24">
        <v>2028</v>
      </c>
    </row>
    <row r="17" spans="1:13" ht="33.75">
      <c r="A17" s="214"/>
      <c r="B17" s="41">
        <v>5</v>
      </c>
      <c r="C17" s="41">
        <v>4.17</v>
      </c>
      <c r="D17" s="41">
        <v>0.5</v>
      </c>
      <c r="E17" s="41" t="s">
        <v>18</v>
      </c>
      <c r="F17" s="214" t="s">
        <v>340</v>
      </c>
      <c r="G17" s="214" t="s">
        <v>351</v>
      </c>
      <c r="H17" s="24" t="s">
        <v>22</v>
      </c>
      <c r="I17" s="214">
        <v>8</v>
      </c>
      <c r="J17" s="215">
        <v>0.4</v>
      </c>
      <c r="K17" s="21" t="s">
        <v>348</v>
      </c>
      <c r="L17" s="278" t="s">
        <v>439</v>
      </c>
      <c r="M17" s="24">
        <v>2028</v>
      </c>
    </row>
    <row r="18" spans="1:13" ht="33.75">
      <c r="A18" s="214"/>
      <c r="B18" s="41">
        <v>11</v>
      </c>
      <c r="C18" s="41">
        <v>15.1</v>
      </c>
      <c r="D18" s="41">
        <v>0.9</v>
      </c>
      <c r="E18" s="41" t="s">
        <v>18</v>
      </c>
      <c r="F18" s="214" t="s">
        <v>340</v>
      </c>
      <c r="G18" s="214" t="s">
        <v>352</v>
      </c>
      <c r="H18" s="24" t="s">
        <v>22</v>
      </c>
      <c r="I18" s="214">
        <v>7.7</v>
      </c>
      <c r="J18" s="215">
        <v>1.1</v>
      </c>
      <c r="K18" s="7" t="s">
        <v>370</v>
      </c>
      <c r="L18" s="278" t="s">
        <v>439</v>
      </c>
      <c r="M18" s="24">
        <v>2028</v>
      </c>
    </row>
    <row r="19" spans="1:13" ht="33.75">
      <c r="A19" s="214"/>
      <c r="B19" s="41">
        <v>13</v>
      </c>
      <c r="C19" s="41">
        <v>5.5</v>
      </c>
      <c r="D19" s="41">
        <v>0.9</v>
      </c>
      <c r="E19" s="41" t="s">
        <v>18</v>
      </c>
      <c r="F19" s="214" t="s">
        <v>340</v>
      </c>
      <c r="G19" s="214" t="s">
        <v>353</v>
      </c>
      <c r="H19" s="24" t="s">
        <v>22</v>
      </c>
      <c r="I19" s="214">
        <v>7.5</v>
      </c>
      <c r="J19" s="215">
        <v>1</v>
      </c>
      <c r="K19" s="7" t="s">
        <v>370</v>
      </c>
      <c r="L19" s="278" t="s">
        <v>439</v>
      </c>
      <c r="M19" s="24">
        <v>2028</v>
      </c>
    </row>
    <row r="20" spans="1:13" ht="33.75">
      <c r="A20" s="214"/>
      <c r="B20" s="41">
        <v>13</v>
      </c>
      <c r="C20" s="41">
        <v>12.9</v>
      </c>
      <c r="D20" s="41">
        <v>0.8</v>
      </c>
      <c r="E20" s="41" t="s">
        <v>18</v>
      </c>
      <c r="F20" s="214" t="s">
        <v>340</v>
      </c>
      <c r="G20" s="214" t="s">
        <v>354</v>
      </c>
      <c r="H20" s="24" t="s">
        <v>22</v>
      </c>
      <c r="I20" s="214">
        <v>7.4</v>
      </c>
      <c r="J20" s="215">
        <v>0.9</v>
      </c>
      <c r="K20" s="7" t="s">
        <v>348</v>
      </c>
      <c r="L20" s="278" t="s">
        <v>439</v>
      </c>
      <c r="M20" s="24">
        <v>2028</v>
      </c>
    </row>
    <row r="21" spans="1:13" ht="33.75">
      <c r="A21" s="214"/>
      <c r="B21" s="41">
        <v>18</v>
      </c>
      <c r="C21" s="41">
        <v>9.3</v>
      </c>
      <c r="D21" s="41">
        <v>1</v>
      </c>
      <c r="E21" s="41" t="s">
        <v>18</v>
      </c>
      <c r="F21" s="214" t="s">
        <v>340</v>
      </c>
      <c r="G21" s="214" t="s">
        <v>355</v>
      </c>
      <c r="H21" s="24" t="s">
        <v>22</v>
      </c>
      <c r="I21" s="214">
        <v>8</v>
      </c>
      <c r="J21" s="215">
        <v>1.1</v>
      </c>
      <c r="K21" s="7" t="s">
        <v>370</v>
      </c>
      <c r="L21" s="278" t="s">
        <v>439</v>
      </c>
      <c r="M21" s="24">
        <v>2028</v>
      </c>
    </row>
    <row r="22" spans="1:13" ht="33.75">
      <c r="A22" s="214"/>
      <c r="B22" s="41">
        <v>18</v>
      </c>
      <c r="C22" s="41">
        <v>9.4</v>
      </c>
      <c r="D22" s="41">
        <v>1</v>
      </c>
      <c r="E22" s="41" t="s">
        <v>18</v>
      </c>
      <c r="F22" s="214" t="s">
        <v>340</v>
      </c>
      <c r="G22" s="214" t="s">
        <v>356</v>
      </c>
      <c r="H22" s="24" t="s">
        <v>22</v>
      </c>
      <c r="I22" s="214">
        <v>7.8</v>
      </c>
      <c r="J22" s="215">
        <v>1.1</v>
      </c>
      <c r="K22" s="7" t="s">
        <v>370</v>
      </c>
      <c r="L22" s="278" t="s">
        <v>439</v>
      </c>
      <c r="M22" s="24">
        <v>2028</v>
      </c>
    </row>
    <row r="23" spans="1:13" ht="33.75">
      <c r="A23" s="214"/>
      <c r="B23" s="41">
        <v>28</v>
      </c>
      <c r="C23" s="41">
        <v>7.4</v>
      </c>
      <c r="D23" s="41">
        <v>0.9</v>
      </c>
      <c r="E23" s="41" t="s">
        <v>18</v>
      </c>
      <c r="F23" s="214" t="s">
        <v>340</v>
      </c>
      <c r="G23" s="214" t="s">
        <v>357</v>
      </c>
      <c r="H23" s="24" t="s">
        <v>22</v>
      </c>
      <c r="I23" s="214">
        <v>8.2</v>
      </c>
      <c r="J23" s="215">
        <v>0.7</v>
      </c>
      <c r="K23" s="7" t="s">
        <v>370</v>
      </c>
      <c r="L23" s="278" t="s">
        <v>439</v>
      </c>
      <c r="M23" s="24">
        <v>2028</v>
      </c>
    </row>
    <row r="24" spans="1:13" ht="33.75">
      <c r="A24" s="214"/>
      <c r="B24" s="41">
        <v>28</v>
      </c>
      <c r="C24" s="41">
        <v>7.5</v>
      </c>
      <c r="D24" s="41">
        <v>1</v>
      </c>
      <c r="E24" s="41" t="s">
        <v>18</v>
      </c>
      <c r="F24" s="214" t="s">
        <v>340</v>
      </c>
      <c r="G24" s="214" t="s">
        <v>358</v>
      </c>
      <c r="H24" s="24" t="s">
        <v>22</v>
      </c>
      <c r="I24" s="214">
        <v>7.8</v>
      </c>
      <c r="J24" s="215">
        <v>0.7</v>
      </c>
      <c r="K24" s="7" t="s">
        <v>370</v>
      </c>
      <c r="L24" s="278" t="s">
        <v>439</v>
      </c>
      <c r="M24" s="24">
        <v>2028</v>
      </c>
    </row>
    <row r="25" spans="1:13" ht="33.75">
      <c r="A25" s="214"/>
      <c r="B25" s="41">
        <v>30</v>
      </c>
      <c r="C25" s="41">
        <v>4.2</v>
      </c>
      <c r="D25" s="41">
        <v>1</v>
      </c>
      <c r="E25" s="41" t="s">
        <v>18</v>
      </c>
      <c r="F25" s="214" t="s">
        <v>340</v>
      </c>
      <c r="G25" s="214" t="s">
        <v>359</v>
      </c>
      <c r="H25" s="24" t="s">
        <v>22</v>
      </c>
      <c r="I25" s="214">
        <v>7.9</v>
      </c>
      <c r="J25" s="215">
        <v>0.4</v>
      </c>
      <c r="K25" s="7" t="s">
        <v>348</v>
      </c>
      <c r="L25" s="278" t="s">
        <v>439</v>
      </c>
      <c r="M25" s="24">
        <v>2028</v>
      </c>
    </row>
    <row r="26" spans="1:13" ht="33.75">
      <c r="A26" s="214"/>
      <c r="B26" s="41">
        <v>33</v>
      </c>
      <c r="C26" s="41">
        <v>15.4</v>
      </c>
      <c r="D26" s="41">
        <v>1</v>
      </c>
      <c r="E26" s="41" t="s">
        <v>18</v>
      </c>
      <c r="F26" s="214" t="s">
        <v>340</v>
      </c>
      <c r="G26" s="214" t="s">
        <v>359</v>
      </c>
      <c r="H26" s="24" t="s">
        <v>22</v>
      </c>
      <c r="I26" s="214">
        <v>8</v>
      </c>
      <c r="J26" s="215">
        <v>0.7</v>
      </c>
      <c r="K26" s="7" t="s">
        <v>348</v>
      </c>
      <c r="L26" s="278" t="s">
        <v>439</v>
      </c>
      <c r="M26" s="24">
        <v>2028</v>
      </c>
    </row>
    <row r="27" spans="1:13" ht="33.75">
      <c r="A27" s="214"/>
      <c r="B27" s="41">
        <v>33</v>
      </c>
      <c r="C27" s="41">
        <v>15.5</v>
      </c>
      <c r="D27" s="41">
        <v>1</v>
      </c>
      <c r="E27" s="41" t="s">
        <v>18</v>
      </c>
      <c r="F27" s="214" t="s">
        <v>340</v>
      </c>
      <c r="G27" s="214" t="s">
        <v>360</v>
      </c>
      <c r="H27" s="24" t="s">
        <v>22</v>
      </c>
      <c r="I27" s="214">
        <v>8</v>
      </c>
      <c r="J27" s="215">
        <v>0.7</v>
      </c>
      <c r="K27" s="7" t="s">
        <v>348</v>
      </c>
      <c r="L27" s="278" t="s">
        <v>439</v>
      </c>
      <c r="M27" s="24">
        <v>2028</v>
      </c>
    </row>
    <row r="28" spans="1:13" ht="33.75">
      <c r="A28" s="221"/>
      <c r="B28" s="41">
        <v>41</v>
      </c>
      <c r="C28" s="41">
        <v>8.12</v>
      </c>
      <c r="D28" s="41">
        <v>1</v>
      </c>
      <c r="E28" s="41" t="s">
        <v>18</v>
      </c>
      <c r="F28" s="214" t="s">
        <v>340</v>
      </c>
      <c r="G28" s="214" t="s">
        <v>360</v>
      </c>
      <c r="H28" s="24" t="s">
        <v>22</v>
      </c>
      <c r="I28" s="214">
        <v>7.8</v>
      </c>
      <c r="J28" s="215">
        <v>0.5</v>
      </c>
      <c r="K28" s="7" t="s">
        <v>348</v>
      </c>
      <c r="L28" s="278" t="s">
        <v>439</v>
      </c>
      <c r="M28" s="24">
        <v>2028</v>
      </c>
    </row>
    <row r="29" spans="1:13" ht="33.75">
      <c r="A29" s="214"/>
      <c r="B29" s="41">
        <v>41</v>
      </c>
      <c r="C29" s="41">
        <v>8.13</v>
      </c>
      <c r="D29" s="41">
        <v>1</v>
      </c>
      <c r="E29" s="41" t="s">
        <v>18</v>
      </c>
      <c r="F29" s="214" t="s">
        <v>340</v>
      </c>
      <c r="G29" s="214" t="s">
        <v>361</v>
      </c>
      <c r="H29" s="24" t="s">
        <v>22</v>
      </c>
      <c r="I29" s="214">
        <v>7.9</v>
      </c>
      <c r="J29" s="215">
        <v>0.5</v>
      </c>
      <c r="K29" s="7" t="s">
        <v>348</v>
      </c>
      <c r="L29" s="278" t="s">
        <v>439</v>
      </c>
      <c r="M29" s="24">
        <v>2028</v>
      </c>
    </row>
    <row r="30" spans="1:13" ht="33.75">
      <c r="A30" s="214"/>
      <c r="B30" s="41">
        <v>41</v>
      </c>
      <c r="C30" s="41">
        <v>8.14</v>
      </c>
      <c r="D30" s="41">
        <v>1</v>
      </c>
      <c r="E30" s="41" t="s">
        <v>18</v>
      </c>
      <c r="F30" s="214" t="s">
        <v>340</v>
      </c>
      <c r="G30" s="214" t="s">
        <v>362</v>
      </c>
      <c r="H30" s="24" t="s">
        <v>22</v>
      </c>
      <c r="I30" s="214">
        <v>7.9</v>
      </c>
      <c r="J30" s="215">
        <v>0.5</v>
      </c>
      <c r="K30" s="7" t="s">
        <v>348</v>
      </c>
      <c r="L30" s="278" t="s">
        <v>439</v>
      </c>
      <c r="M30" s="24">
        <v>2028</v>
      </c>
    </row>
    <row r="31" spans="1:13" ht="33.75">
      <c r="A31" s="214"/>
      <c r="B31" s="41">
        <v>41</v>
      </c>
      <c r="C31" s="41">
        <v>8.15</v>
      </c>
      <c r="D31" s="41">
        <v>1</v>
      </c>
      <c r="E31" s="41" t="s">
        <v>18</v>
      </c>
      <c r="F31" s="214" t="s">
        <v>340</v>
      </c>
      <c r="G31" s="214" t="s">
        <v>347</v>
      </c>
      <c r="H31" s="24" t="s">
        <v>22</v>
      </c>
      <c r="I31" s="214">
        <v>7.6</v>
      </c>
      <c r="J31" s="215">
        <v>0.5</v>
      </c>
      <c r="K31" s="7" t="s">
        <v>348</v>
      </c>
      <c r="L31" s="278" t="s">
        <v>439</v>
      </c>
      <c r="M31" s="24">
        <v>2028</v>
      </c>
    </row>
    <row r="32" spans="1:13" ht="33.75">
      <c r="A32" s="214"/>
      <c r="B32" s="41">
        <v>41</v>
      </c>
      <c r="C32" s="41">
        <v>8.16</v>
      </c>
      <c r="D32" s="41">
        <v>1</v>
      </c>
      <c r="E32" s="41" t="s">
        <v>18</v>
      </c>
      <c r="F32" s="214" t="s">
        <v>340</v>
      </c>
      <c r="G32" s="214" t="s">
        <v>361</v>
      </c>
      <c r="H32" s="24" t="s">
        <v>22</v>
      </c>
      <c r="I32" s="214">
        <v>7.7</v>
      </c>
      <c r="J32" s="215">
        <v>0.5</v>
      </c>
      <c r="K32" s="7" t="s">
        <v>348</v>
      </c>
      <c r="L32" s="278" t="s">
        <v>439</v>
      </c>
      <c r="M32" s="24">
        <v>2028</v>
      </c>
    </row>
    <row r="33" spans="1:13" ht="33.75">
      <c r="A33" s="214"/>
      <c r="B33" s="41">
        <v>50</v>
      </c>
      <c r="C33" s="41">
        <v>21.1</v>
      </c>
      <c r="D33" s="41">
        <v>1</v>
      </c>
      <c r="E33" s="41" t="s">
        <v>18</v>
      </c>
      <c r="F33" s="214" t="s">
        <v>340</v>
      </c>
      <c r="G33" s="214" t="s">
        <v>363</v>
      </c>
      <c r="H33" s="24" t="s">
        <v>22</v>
      </c>
      <c r="I33" s="214">
        <v>8.3</v>
      </c>
      <c r="J33" s="215">
        <v>0.7</v>
      </c>
      <c r="K33" s="7" t="s">
        <v>348</v>
      </c>
      <c r="L33" s="278" t="s">
        <v>439</v>
      </c>
      <c r="M33" s="24">
        <v>2028</v>
      </c>
    </row>
    <row r="34" spans="1:13" ht="33.75">
      <c r="A34" s="214"/>
      <c r="B34" s="41">
        <v>51</v>
      </c>
      <c r="C34" s="41">
        <v>18.7</v>
      </c>
      <c r="D34" s="41">
        <v>1</v>
      </c>
      <c r="E34" s="41" t="s">
        <v>18</v>
      </c>
      <c r="F34" s="214" t="s">
        <v>340</v>
      </c>
      <c r="G34" s="214" t="s">
        <v>363</v>
      </c>
      <c r="H34" s="24" t="s">
        <v>22</v>
      </c>
      <c r="I34" s="214">
        <v>7.6</v>
      </c>
      <c r="J34" s="215">
        <v>0.8</v>
      </c>
      <c r="K34" s="7" t="s">
        <v>348</v>
      </c>
      <c r="L34" s="278" t="s">
        <v>439</v>
      </c>
      <c r="M34" s="24">
        <v>2028</v>
      </c>
    </row>
    <row r="35" spans="1:13" ht="33.75">
      <c r="A35" s="214"/>
      <c r="B35" s="41">
        <v>51</v>
      </c>
      <c r="C35" s="41">
        <v>18.8</v>
      </c>
      <c r="D35" s="41">
        <v>0.6</v>
      </c>
      <c r="E35" s="41" t="s">
        <v>18</v>
      </c>
      <c r="F35" s="214" t="s">
        <v>340</v>
      </c>
      <c r="G35" s="214" t="s">
        <v>364</v>
      </c>
      <c r="H35" s="24" t="s">
        <v>22</v>
      </c>
      <c r="I35" s="214">
        <v>8</v>
      </c>
      <c r="J35" s="215">
        <v>0.8</v>
      </c>
      <c r="K35" s="7" t="s">
        <v>348</v>
      </c>
      <c r="L35" s="278" t="s">
        <v>439</v>
      </c>
      <c r="M35" s="24">
        <v>2028</v>
      </c>
    </row>
    <row r="36" spans="1:13" ht="33.75">
      <c r="A36" s="214"/>
      <c r="B36" s="41">
        <v>51</v>
      </c>
      <c r="C36" s="41">
        <v>18.9</v>
      </c>
      <c r="D36" s="41">
        <v>0.9</v>
      </c>
      <c r="E36" s="41" t="s">
        <v>18</v>
      </c>
      <c r="F36" s="214" t="s">
        <v>340</v>
      </c>
      <c r="G36" s="214" t="s">
        <v>349</v>
      </c>
      <c r="H36" s="24" t="s">
        <v>22</v>
      </c>
      <c r="I36" s="214">
        <v>8.3</v>
      </c>
      <c r="J36" s="215">
        <v>0.8</v>
      </c>
      <c r="K36" s="7" t="s">
        <v>348</v>
      </c>
      <c r="L36" s="278" t="s">
        <v>439</v>
      </c>
      <c r="M36" s="24">
        <v>2028</v>
      </c>
    </row>
    <row r="37" spans="1:13" ht="33.75">
      <c r="A37" s="214"/>
      <c r="B37" s="41">
        <v>55</v>
      </c>
      <c r="C37" s="41">
        <v>8.5</v>
      </c>
      <c r="D37" s="41">
        <v>0.9</v>
      </c>
      <c r="E37" s="41" t="s">
        <v>18</v>
      </c>
      <c r="F37" s="214" t="s">
        <v>340</v>
      </c>
      <c r="G37" s="214" t="s">
        <v>365</v>
      </c>
      <c r="H37" s="24" t="s">
        <v>22</v>
      </c>
      <c r="I37" s="214">
        <v>7.9</v>
      </c>
      <c r="J37" s="215">
        <v>0.8</v>
      </c>
      <c r="K37" s="7" t="s">
        <v>348</v>
      </c>
      <c r="L37" s="278" t="s">
        <v>439</v>
      </c>
      <c r="M37" s="24">
        <v>2028</v>
      </c>
    </row>
    <row r="38" spans="1:13" ht="33.75">
      <c r="A38" s="214"/>
      <c r="B38" s="41">
        <v>56</v>
      </c>
      <c r="C38" s="41">
        <v>1.4</v>
      </c>
      <c r="D38" s="41">
        <v>1</v>
      </c>
      <c r="E38" s="41" t="s">
        <v>18</v>
      </c>
      <c r="F38" s="214" t="s">
        <v>340</v>
      </c>
      <c r="G38" s="214" t="s">
        <v>349</v>
      </c>
      <c r="H38" s="24" t="s">
        <v>22</v>
      </c>
      <c r="I38" s="214">
        <v>7.6</v>
      </c>
      <c r="J38" s="215">
        <v>0.8</v>
      </c>
      <c r="K38" s="7" t="s">
        <v>348</v>
      </c>
      <c r="L38" s="278" t="s">
        <v>439</v>
      </c>
      <c r="M38" s="24">
        <v>2028</v>
      </c>
    </row>
    <row r="39" spans="1:13" ht="33.75">
      <c r="A39" s="214"/>
      <c r="B39" s="41">
        <v>56</v>
      </c>
      <c r="C39" s="41">
        <v>1.5</v>
      </c>
      <c r="D39" s="41">
        <v>1</v>
      </c>
      <c r="E39" s="41" t="s">
        <v>18</v>
      </c>
      <c r="F39" s="214" t="s">
        <v>340</v>
      </c>
      <c r="G39" s="214" t="s">
        <v>349</v>
      </c>
      <c r="H39" s="24" t="s">
        <v>22</v>
      </c>
      <c r="I39" s="214">
        <v>7.6</v>
      </c>
      <c r="J39" s="215">
        <v>0.8</v>
      </c>
      <c r="K39" s="7" t="s">
        <v>348</v>
      </c>
      <c r="L39" s="278" t="s">
        <v>439</v>
      </c>
      <c r="M39" s="24">
        <v>2028</v>
      </c>
    </row>
    <row r="40" spans="1:13" ht="33.75">
      <c r="A40" s="214"/>
      <c r="B40" s="41">
        <v>60</v>
      </c>
      <c r="C40" s="41">
        <v>7.1</v>
      </c>
      <c r="D40" s="41">
        <v>1</v>
      </c>
      <c r="E40" s="41" t="s">
        <v>18</v>
      </c>
      <c r="F40" s="214" t="s">
        <v>340</v>
      </c>
      <c r="G40" s="214" t="s">
        <v>366</v>
      </c>
      <c r="H40" s="24" t="s">
        <v>22</v>
      </c>
      <c r="I40" s="214">
        <v>8.9</v>
      </c>
      <c r="J40" s="215">
        <v>0.8</v>
      </c>
      <c r="K40" s="7" t="s">
        <v>348</v>
      </c>
      <c r="L40" s="278" t="s">
        <v>439</v>
      </c>
      <c r="M40" s="24">
        <v>2028</v>
      </c>
    </row>
    <row r="41" spans="1:13" ht="33.75">
      <c r="A41" s="214"/>
      <c r="B41" s="41">
        <v>60</v>
      </c>
      <c r="C41" s="41">
        <v>7.2</v>
      </c>
      <c r="D41" s="41">
        <v>1</v>
      </c>
      <c r="E41" s="41" t="s">
        <v>18</v>
      </c>
      <c r="F41" s="214" t="s">
        <v>340</v>
      </c>
      <c r="G41" s="214" t="s">
        <v>367</v>
      </c>
      <c r="H41" s="24" t="s">
        <v>22</v>
      </c>
      <c r="I41" s="214">
        <v>8.8</v>
      </c>
      <c r="J41" s="215">
        <v>0.8</v>
      </c>
      <c r="K41" s="7" t="s">
        <v>348</v>
      </c>
      <c r="L41" s="278" t="s">
        <v>439</v>
      </c>
      <c r="M41" s="24">
        <v>2028</v>
      </c>
    </row>
    <row r="42" spans="1:13" ht="33.75">
      <c r="A42" s="214"/>
      <c r="B42" s="41">
        <v>67</v>
      </c>
      <c r="C42" s="41">
        <v>1.5</v>
      </c>
      <c r="D42" s="41">
        <v>1</v>
      </c>
      <c r="E42" s="41" t="s">
        <v>18</v>
      </c>
      <c r="F42" s="214" t="s">
        <v>340</v>
      </c>
      <c r="G42" s="214" t="s">
        <v>368</v>
      </c>
      <c r="H42" s="24" t="s">
        <v>22</v>
      </c>
      <c r="I42" s="214">
        <v>7.6</v>
      </c>
      <c r="J42" s="215">
        <v>0.8</v>
      </c>
      <c r="K42" s="7" t="s">
        <v>348</v>
      </c>
      <c r="L42" s="278" t="s">
        <v>439</v>
      </c>
      <c r="M42" s="24">
        <v>2028</v>
      </c>
    </row>
    <row r="43" spans="1:13" ht="33.75">
      <c r="A43" s="214"/>
      <c r="B43" s="41">
        <v>67</v>
      </c>
      <c r="C43" s="41">
        <v>1.6</v>
      </c>
      <c r="D43" s="41">
        <v>1</v>
      </c>
      <c r="E43" s="41" t="s">
        <v>18</v>
      </c>
      <c r="F43" s="214" t="s">
        <v>340</v>
      </c>
      <c r="G43" s="214" t="s">
        <v>369</v>
      </c>
      <c r="H43" s="24" t="s">
        <v>22</v>
      </c>
      <c r="I43" s="214">
        <v>7.7</v>
      </c>
      <c r="J43" s="215">
        <v>0.8</v>
      </c>
      <c r="K43" s="7" t="s">
        <v>348</v>
      </c>
      <c r="L43" s="278" t="s">
        <v>439</v>
      </c>
      <c r="M43" s="24">
        <v>2028</v>
      </c>
    </row>
    <row r="44" spans="1:13" ht="11.25" customHeight="1">
      <c r="A44" s="463" t="s">
        <v>21</v>
      </c>
      <c r="B44" s="463"/>
      <c r="C44" s="6"/>
      <c r="D44" s="19">
        <f>SUM(D14:D43)</f>
        <v>28.4</v>
      </c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0.5" customHeight="1">
      <c r="A45" s="14"/>
      <c r="B45" s="14"/>
      <c r="C45" s="15"/>
      <c r="D45" s="14"/>
      <c r="E45" s="15"/>
      <c r="F45" s="15"/>
      <c r="G45" s="15"/>
      <c r="H45" s="15"/>
      <c r="I45" s="15"/>
      <c r="J45" s="15"/>
      <c r="K45" s="15"/>
      <c r="L45" s="15"/>
      <c r="M45" s="15"/>
    </row>
    <row r="47" spans="2:12" ht="12.75">
      <c r="B47" s="414" t="s">
        <v>371</v>
      </c>
      <c r="C47" s="415"/>
      <c r="D47" s="415"/>
      <c r="E47" s="415"/>
      <c r="F47" s="415"/>
      <c r="G47" s="415"/>
      <c r="H47" s="415"/>
      <c r="I47" s="415"/>
      <c r="J47" s="415"/>
      <c r="K47" s="415"/>
      <c r="L47" s="415"/>
    </row>
    <row r="48" spans="2:12" ht="12.75">
      <c r="B48" s="9"/>
      <c r="C48" s="5"/>
      <c r="D48" s="5"/>
      <c r="E48" s="5"/>
      <c r="F48" s="5"/>
      <c r="G48" s="5"/>
      <c r="H48" s="5"/>
      <c r="I48" s="5"/>
      <c r="J48" s="5"/>
      <c r="K48" s="9" t="s">
        <v>46</v>
      </c>
      <c r="L48" s="5"/>
    </row>
    <row r="49" spans="2:12" ht="12.75">
      <c r="B49" s="414" t="s">
        <v>343</v>
      </c>
      <c r="C49" s="415"/>
      <c r="D49" s="415"/>
      <c r="E49" s="415"/>
      <c r="F49" s="415"/>
      <c r="G49" s="415"/>
      <c r="H49" s="415"/>
      <c r="I49" s="415"/>
      <c r="J49" s="415"/>
      <c r="K49" s="415"/>
      <c r="L49" s="415"/>
    </row>
    <row r="50" ht="13.5" customHeight="1"/>
    <row r="51" ht="12.75">
      <c r="G51" s="4"/>
    </row>
  </sheetData>
  <sheetProtection selectLockedCells="1" selectUnlockedCells="1"/>
  <mergeCells count="21">
    <mergeCell ref="B47:L47"/>
    <mergeCell ref="E10:E11"/>
    <mergeCell ref="F13:I13"/>
    <mergeCell ref="G10:K10"/>
    <mergeCell ref="M10:M11"/>
    <mergeCell ref="B49:L49"/>
    <mergeCell ref="A8:M8"/>
    <mergeCell ref="A10:A11"/>
    <mergeCell ref="B10:B11"/>
    <mergeCell ref="C10:C11"/>
    <mergeCell ref="A44:B44"/>
    <mergeCell ref="A1:M1"/>
    <mergeCell ref="I3:M3"/>
    <mergeCell ref="A5:D5"/>
    <mergeCell ref="A7:M7"/>
    <mergeCell ref="I2:M2"/>
    <mergeCell ref="L10:L11"/>
    <mergeCell ref="I4:M4"/>
    <mergeCell ref="B4:F4"/>
    <mergeCell ref="I5:M5"/>
    <mergeCell ref="D10:D11"/>
  </mergeCells>
  <printOptions horizontalCentered="1"/>
  <pageMargins left="0.4724409448818898" right="0.4724409448818898" top="0.984251968503937" bottom="0.9055118110236221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B7:L21"/>
  <sheetViews>
    <sheetView zoomScalePageLayoutView="0" workbookViewId="0" topLeftCell="A1">
      <selection activeCell="J10" sqref="J10"/>
    </sheetView>
  </sheetViews>
  <sheetFormatPr defaultColWidth="9.140625" defaultRowHeight="12.75"/>
  <cols>
    <col min="7" max="7" width="13.28125" style="0" customWidth="1"/>
    <col min="9" max="9" width="5.7109375" style="0" customWidth="1"/>
    <col min="12" max="12" width="11.140625" style="0" customWidth="1"/>
  </cols>
  <sheetData>
    <row r="7" spans="2:12" ht="15">
      <c r="B7" s="12" t="s">
        <v>30</v>
      </c>
      <c r="C7" s="12"/>
      <c r="D7" s="12" t="s">
        <v>31</v>
      </c>
      <c r="E7" s="12"/>
      <c r="F7" s="12"/>
      <c r="G7" s="12"/>
      <c r="H7" s="12" t="s">
        <v>37</v>
      </c>
      <c r="I7" s="12"/>
      <c r="J7" s="12">
        <f>Підк!D44</f>
        <v>28.4</v>
      </c>
      <c r="K7" s="12"/>
      <c r="L7" s="13">
        <v>1</v>
      </c>
    </row>
    <row r="8" spans="2:7" ht="15">
      <c r="B8" s="12"/>
      <c r="C8" s="12"/>
      <c r="D8" s="12"/>
      <c r="E8" s="12"/>
      <c r="F8" s="12"/>
      <c r="G8" s="12"/>
    </row>
    <row r="9" spans="2:12" ht="15">
      <c r="B9" s="12"/>
      <c r="C9" s="12"/>
      <c r="D9" s="12" t="s">
        <v>33</v>
      </c>
      <c r="E9" s="12"/>
      <c r="F9" s="12"/>
      <c r="G9" s="12"/>
      <c r="H9" s="12"/>
      <c r="I9" s="12"/>
      <c r="J9" s="12"/>
      <c r="K9" s="12"/>
      <c r="L9" s="12"/>
    </row>
    <row r="10" spans="2:12" ht="15">
      <c r="B10" s="12"/>
      <c r="C10" s="12"/>
      <c r="D10" s="12"/>
      <c r="E10" s="12"/>
      <c r="F10" s="12"/>
      <c r="G10" s="12"/>
      <c r="H10" s="12" t="s">
        <v>18</v>
      </c>
      <c r="I10" s="12"/>
      <c r="J10" s="12">
        <v>28.4</v>
      </c>
      <c r="K10" s="12"/>
      <c r="L10" s="13">
        <v>1</v>
      </c>
    </row>
    <row r="11" spans="2:12" ht="1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5">
      <c r="B12" s="12"/>
      <c r="C12" s="12"/>
      <c r="D12" s="12" t="s">
        <v>34</v>
      </c>
      <c r="E12" s="12"/>
      <c r="F12" s="12"/>
      <c r="G12" s="12"/>
      <c r="H12" s="12" t="s">
        <v>35</v>
      </c>
      <c r="I12" s="12"/>
      <c r="J12" s="12">
        <v>28.4</v>
      </c>
      <c r="K12" s="12"/>
      <c r="L12" s="13">
        <v>1</v>
      </c>
    </row>
    <row r="13" spans="2:12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12" ht="1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ht="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3:12" ht="15">
      <c r="C16" s="12" t="s">
        <v>373</v>
      </c>
      <c r="D16" s="12"/>
      <c r="E16" s="12"/>
      <c r="F16" s="12"/>
      <c r="G16" s="12"/>
      <c r="H16" s="12"/>
      <c r="I16" s="12"/>
      <c r="J16" s="12"/>
      <c r="K16" s="12"/>
      <c r="L16" s="12"/>
    </row>
    <row r="17" spans="3:12" ht="15"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3:12" ht="15">
      <c r="C18" s="12" t="s">
        <v>43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2:12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ht="1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A88"/>
  <sheetViews>
    <sheetView zoomScalePageLayoutView="0" workbookViewId="0" topLeftCell="A56">
      <selection activeCell="C67" sqref="C67"/>
    </sheetView>
  </sheetViews>
  <sheetFormatPr defaultColWidth="9.140625" defaultRowHeight="12.75"/>
  <cols>
    <col min="1" max="1" width="28.00390625" style="0" customWidth="1"/>
    <col min="14" max="14" width="33.57421875" style="0" customWidth="1"/>
  </cols>
  <sheetData>
    <row r="1" ht="13.5" thickBot="1"/>
    <row r="2" spans="3:53" ht="12.75">
      <c r="C2" s="141" t="s">
        <v>189</v>
      </c>
      <c r="D2" s="141"/>
      <c r="E2" s="141"/>
      <c r="P2" s="68" t="s">
        <v>193</v>
      </c>
      <c r="Q2" s="35"/>
      <c r="U2" s="36"/>
      <c r="AB2" s="70" t="s">
        <v>62</v>
      </c>
      <c r="AC2" s="70"/>
      <c r="AD2" s="70"/>
      <c r="AE2" s="70"/>
      <c r="AF2" s="70"/>
      <c r="AG2" s="70"/>
      <c r="AH2" s="70"/>
      <c r="AI2" s="70"/>
      <c r="AJ2" s="70"/>
      <c r="AM2" s="156" t="s">
        <v>105</v>
      </c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8"/>
    </row>
    <row r="3" spans="3:53" ht="12.75">
      <c r="C3" s="141"/>
      <c r="D3" s="141"/>
      <c r="E3" s="141"/>
      <c r="U3" s="36"/>
      <c r="AB3" s="70"/>
      <c r="AC3" s="70"/>
      <c r="AD3" s="70"/>
      <c r="AE3" s="70"/>
      <c r="AF3" s="70"/>
      <c r="AG3" s="70"/>
      <c r="AH3" s="70"/>
      <c r="AI3" s="70"/>
      <c r="AJ3" s="70"/>
      <c r="AM3" s="159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1"/>
    </row>
    <row r="4" spans="7:53" ht="12.75">
      <c r="G4" t="s">
        <v>59</v>
      </c>
      <c r="H4" t="s">
        <v>56</v>
      </c>
      <c r="I4" t="s">
        <v>63</v>
      </c>
      <c r="J4" t="s">
        <v>64</v>
      </c>
      <c r="K4" t="s">
        <v>68</v>
      </c>
      <c r="L4" t="s">
        <v>69</v>
      </c>
      <c r="M4" t="s">
        <v>70</v>
      </c>
      <c r="T4" t="s">
        <v>72</v>
      </c>
      <c r="U4" s="36" t="s">
        <v>38</v>
      </c>
      <c r="V4" t="s">
        <v>111</v>
      </c>
      <c r="W4" t="s">
        <v>73</v>
      </c>
      <c r="X4" t="s">
        <v>64</v>
      </c>
      <c r="Y4" t="s">
        <v>191</v>
      </c>
      <c r="AF4" t="s">
        <v>65</v>
      </c>
      <c r="AG4" t="s">
        <v>56</v>
      </c>
      <c r="AH4" t="s">
        <v>67</v>
      </c>
      <c r="AI4" t="s">
        <v>66</v>
      </c>
      <c r="AJ4" t="s">
        <v>70</v>
      </c>
      <c r="AM4" s="105"/>
      <c r="AN4" s="17"/>
      <c r="AO4" s="17"/>
      <c r="AP4" s="17"/>
      <c r="AQ4" s="17"/>
      <c r="AR4" s="17"/>
      <c r="AS4" s="17"/>
      <c r="AT4" s="17"/>
      <c r="AU4" s="17"/>
      <c r="AV4" s="17"/>
      <c r="AW4" s="42" t="s">
        <v>65</v>
      </c>
      <c r="AX4" s="42" t="s">
        <v>38</v>
      </c>
      <c r="AY4" s="17" t="s">
        <v>67</v>
      </c>
      <c r="AZ4" s="17" t="s">
        <v>111</v>
      </c>
      <c r="BA4" s="124"/>
    </row>
    <row r="5" spans="2:53" ht="36" customHeight="1">
      <c r="B5" s="53">
        <v>7</v>
      </c>
      <c r="C5" s="53">
        <v>17.1</v>
      </c>
      <c r="D5" s="53">
        <v>1</v>
      </c>
      <c r="E5" s="24" t="s">
        <v>16</v>
      </c>
      <c r="F5" s="100" t="s">
        <v>50</v>
      </c>
      <c r="G5" s="142"/>
      <c r="H5" s="143">
        <v>0.2</v>
      </c>
      <c r="I5" s="144">
        <v>0.2</v>
      </c>
      <c r="J5" s="50"/>
      <c r="K5" s="142">
        <v>0.3</v>
      </c>
      <c r="L5" s="50"/>
      <c r="M5" s="50"/>
      <c r="N5" s="154" t="s">
        <v>275</v>
      </c>
      <c r="P5" s="24">
        <v>1</v>
      </c>
      <c r="Q5" s="35">
        <v>1.4</v>
      </c>
      <c r="R5" s="24">
        <v>0.9</v>
      </c>
      <c r="S5" s="24" t="s">
        <v>29</v>
      </c>
      <c r="T5" s="24"/>
      <c r="U5" s="43"/>
      <c r="V5" s="24">
        <v>0.562</v>
      </c>
      <c r="W5" s="24"/>
      <c r="X5" s="24"/>
      <c r="Y5" s="24"/>
      <c r="Z5" s="98" t="s">
        <v>276</v>
      </c>
      <c r="AA5" s="164">
        <v>0.565</v>
      </c>
      <c r="AB5" s="178">
        <v>8</v>
      </c>
      <c r="AC5" s="45">
        <v>5.4</v>
      </c>
      <c r="AD5" s="45">
        <v>1</v>
      </c>
      <c r="AE5" s="45" t="s">
        <v>16</v>
      </c>
      <c r="AF5" s="75"/>
      <c r="AG5" s="88">
        <v>0.2</v>
      </c>
      <c r="AH5" s="76">
        <v>0.4</v>
      </c>
      <c r="AI5" s="76"/>
      <c r="AJ5" s="76"/>
      <c r="AK5" s="154" t="s">
        <v>243</v>
      </c>
      <c r="AM5" s="125">
        <v>15</v>
      </c>
      <c r="AN5" s="154">
        <v>11.2</v>
      </c>
      <c r="AO5" s="154">
        <v>0.9</v>
      </c>
      <c r="AP5" s="154"/>
      <c r="AQ5" s="154"/>
      <c r="AR5" s="154"/>
      <c r="AS5" s="154"/>
      <c r="AT5" s="154"/>
      <c r="AU5" s="154"/>
      <c r="AV5" s="154"/>
      <c r="AW5" s="42">
        <v>0.45</v>
      </c>
      <c r="AX5" s="92"/>
      <c r="AY5" s="93">
        <f>AO5*0.1</f>
        <v>0.09000000000000001</v>
      </c>
      <c r="AZ5" s="17"/>
      <c r="BA5" s="126" t="s">
        <v>79</v>
      </c>
    </row>
    <row r="6" spans="2:53" ht="36" customHeight="1">
      <c r="B6" s="53">
        <v>20</v>
      </c>
      <c r="C6" s="53">
        <v>6.7</v>
      </c>
      <c r="D6" s="52">
        <v>1</v>
      </c>
      <c r="E6" s="24" t="s">
        <v>58</v>
      </c>
      <c r="F6" s="100" t="s">
        <v>50</v>
      </c>
      <c r="G6" s="142"/>
      <c r="H6" s="143"/>
      <c r="I6" s="144">
        <v>0.3</v>
      </c>
      <c r="J6" s="145">
        <v>0.4</v>
      </c>
      <c r="K6" s="145"/>
      <c r="L6" s="145"/>
      <c r="M6" s="145"/>
      <c r="N6" s="100" t="s">
        <v>114</v>
      </c>
      <c r="P6" s="24">
        <v>7</v>
      </c>
      <c r="Q6" s="24">
        <v>5.1</v>
      </c>
      <c r="R6" s="24">
        <v>1</v>
      </c>
      <c r="S6" s="24" t="s">
        <v>29</v>
      </c>
      <c r="T6" s="24"/>
      <c r="U6" s="43"/>
      <c r="V6" s="24">
        <v>0.625</v>
      </c>
      <c r="W6" s="24"/>
      <c r="X6" s="24"/>
      <c r="Y6" s="24"/>
      <c r="Z6" s="98" t="s">
        <v>277</v>
      </c>
      <c r="AA6" s="164">
        <v>0.625</v>
      </c>
      <c r="AB6" s="178">
        <v>8</v>
      </c>
      <c r="AC6" s="45">
        <v>5.5</v>
      </c>
      <c r="AD6" s="45">
        <v>1</v>
      </c>
      <c r="AE6" s="45" t="s">
        <v>16</v>
      </c>
      <c r="AF6" s="75">
        <v>0.225</v>
      </c>
      <c r="AG6" s="88"/>
      <c r="AH6" s="76"/>
      <c r="AI6" s="75">
        <f>AD6*0.4</f>
        <v>0.4</v>
      </c>
      <c r="AJ6" s="75"/>
      <c r="AK6" s="154" t="s">
        <v>244</v>
      </c>
      <c r="AM6" s="127">
        <v>16</v>
      </c>
      <c r="AN6" s="35">
        <v>6.3</v>
      </c>
      <c r="AO6" s="35">
        <v>1</v>
      </c>
      <c r="AP6" s="35"/>
      <c r="AQ6" s="35"/>
      <c r="AR6" s="35"/>
      <c r="AS6" s="35"/>
      <c r="AT6" s="35"/>
      <c r="AU6" s="35"/>
      <c r="AV6" s="35"/>
      <c r="AW6" s="42">
        <v>0.5</v>
      </c>
      <c r="AX6" s="92"/>
      <c r="AY6" s="93">
        <f aca="true" t="shared" si="0" ref="AY6:AY45">AO6*0.1</f>
        <v>0.1</v>
      </c>
      <c r="AZ6" s="17"/>
      <c r="BA6" s="126" t="s">
        <v>78</v>
      </c>
    </row>
    <row r="7" spans="2:53" ht="36" customHeight="1">
      <c r="B7" s="53">
        <v>21</v>
      </c>
      <c r="C7" s="60">
        <v>1.1</v>
      </c>
      <c r="D7" s="52">
        <v>1</v>
      </c>
      <c r="E7" s="24" t="s">
        <v>29</v>
      </c>
      <c r="F7" s="100" t="s">
        <v>50</v>
      </c>
      <c r="G7" s="142"/>
      <c r="H7" s="143"/>
      <c r="I7" s="144"/>
      <c r="J7" s="145"/>
      <c r="K7" s="142"/>
      <c r="L7" s="145"/>
      <c r="M7" s="145">
        <v>0.625</v>
      </c>
      <c r="N7" s="154" t="s">
        <v>208</v>
      </c>
      <c r="P7" s="24">
        <v>14</v>
      </c>
      <c r="Q7" s="24">
        <v>1.4</v>
      </c>
      <c r="R7" s="24">
        <v>1</v>
      </c>
      <c r="S7" s="24" t="s">
        <v>28</v>
      </c>
      <c r="T7" s="24">
        <v>0.43</v>
      </c>
      <c r="U7" s="43"/>
      <c r="V7" s="24"/>
      <c r="W7" s="68"/>
      <c r="X7" s="35">
        <v>0.2</v>
      </c>
      <c r="Y7" s="35"/>
      <c r="Z7" s="98" t="s">
        <v>178</v>
      </c>
      <c r="AA7" s="164">
        <v>0.63</v>
      </c>
      <c r="AB7" s="178">
        <v>9</v>
      </c>
      <c r="AC7" s="45">
        <v>1.2</v>
      </c>
      <c r="AD7" s="45">
        <v>1</v>
      </c>
      <c r="AE7" s="45" t="s">
        <v>26</v>
      </c>
      <c r="AF7" s="75"/>
      <c r="AG7" s="88">
        <v>0.525</v>
      </c>
      <c r="AH7" s="76">
        <v>0.2</v>
      </c>
      <c r="AI7" s="76"/>
      <c r="AJ7" s="76"/>
      <c r="AK7" s="7" t="s">
        <v>245</v>
      </c>
      <c r="AM7" s="127">
        <v>19</v>
      </c>
      <c r="AN7" s="24">
        <v>15.3</v>
      </c>
      <c r="AO7" s="35">
        <v>1</v>
      </c>
      <c r="AP7" s="35"/>
      <c r="AQ7" s="35"/>
      <c r="AR7" s="35"/>
      <c r="AS7" s="35"/>
      <c r="AT7" s="35"/>
      <c r="AU7" s="35"/>
      <c r="AV7" s="35"/>
      <c r="AW7" s="42">
        <v>0.5</v>
      </c>
      <c r="AX7" s="42"/>
      <c r="AY7" s="93">
        <f t="shared" si="0"/>
        <v>0.1</v>
      </c>
      <c r="AZ7" s="17"/>
      <c r="BA7" s="126" t="s">
        <v>81</v>
      </c>
    </row>
    <row r="8" spans="2:53" ht="36" customHeight="1">
      <c r="B8" s="53">
        <v>21</v>
      </c>
      <c r="C8" s="60">
        <v>1.11</v>
      </c>
      <c r="D8" s="52">
        <v>0.9</v>
      </c>
      <c r="E8" s="83" t="s">
        <v>29</v>
      </c>
      <c r="F8" s="71" t="s">
        <v>50</v>
      </c>
      <c r="G8" s="146"/>
      <c r="H8" s="143"/>
      <c r="I8" s="147"/>
      <c r="J8" s="146"/>
      <c r="K8" s="146"/>
      <c r="L8" s="146"/>
      <c r="M8" s="146">
        <v>0.562</v>
      </c>
      <c r="N8" s="154" t="s">
        <v>209</v>
      </c>
      <c r="P8" s="24">
        <v>24</v>
      </c>
      <c r="Q8" s="35">
        <v>17.3</v>
      </c>
      <c r="R8" s="24">
        <v>0.9</v>
      </c>
      <c r="S8" s="24" t="s">
        <v>28</v>
      </c>
      <c r="T8" s="24">
        <v>0.242</v>
      </c>
      <c r="U8" s="43"/>
      <c r="V8" s="24"/>
      <c r="W8" s="24"/>
      <c r="X8" s="24"/>
      <c r="Y8" s="24">
        <v>0.32</v>
      </c>
      <c r="Z8" s="98" t="s">
        <v>278</v>
      </c>
      <c r="AA8" s="164">
        <v>0.562</v>
      </c>
      <c r="AB8" s="178">
        <v>11</v>
      </c>
      <c r="AC8" s="45">
        <v>9.4</v>
      </c>
      <c r="AD8" s="45">
        <v>1</v>
      </c>
      <c r="AE8" s="45" t="s">
        <v>26</v>
      </c>
      <c r="AF8" s="75">
        <v>0.4</v>
      </c>
      <c r="AG8" s="88"/>
      <c r="AH8" s="76">
        <f>AD8*0.1</f>
        <v>0.1</v>
      </c>
      <c r="AI8" s="76">
        <v>0.1</v>
      </c>
      <c r="AJ8" s="76"/>
      <c r="AK8" s="154" t="s">
        <v>246</v>
      </c>
      <c r="AM8" s="128">
        <v>27</v>
      </c>
      <c r="AN8" s="24">
        <v>13.4</v>
      </c>
      <c r="AO8" s="35">
        <v>1</v>
      </c>
      <c r="AP8" s="35"/>
      <c r="AQ8" s="35"/>
      <c r="AR8" s="35"/>
      <c r="AS8" s="35"/>
      <c r="AT8" s="35"/>
      <c r="AU8" s="35"/>
      <c r="AV8" s="35"/>
      <c r="AW8" s="42">
        <v>0.5</v>
      </c>
      <c r="AX8" s="92"/>
      <c r="AY8" s="93">
        <f t="shared" si="0"/>
        <v>0.1</v>
      </c>
      <c r="AZ8" s="17"/>
      <c r="BA8" s="126" t="s">
        <v>80</v>
      </c>
    </row>
    <row r="9" spans="2:53" ht="36" customHeight="1" thickBot="1">
      <c r="B9" s="53">
        <v>21</v>
      </c>
      <c r="C9" s="60">
        <v>1.12</v>
      </c>
      <c r="D9" s="52">
        <v>1</v>
      </c>
      <c r="E9" s="83" t="s">
        <v>29</v>
      </c>
      <c r="F9" s="71" t="s">
        <v>50</v>
      </c>
      <c r="G9" s="146"/>
      <c r="H9" s="143"/>
      <c r="I9" s="147"/>
      <c r="J9" s="146"/>
      <c r="K9" s="146"/>
      <c r="L9" s="146"/>
      <c r="M9" s="146">
        <v>0.625</v>
      </c>
      <c r="N9" s="154" t="s">
        <v>209</v>
      </c>
      <c r="P9" s="24">
        <v>27</v>
      </c>
      <c r="Q9" s="37">
        <v>4.2</v>
      </c>
      <c r="R9" s="24">
        <v>0.9</v>
      </c>
      <c r="S9" s="24" t="s">
        <v>29</v>
      </c>
      <c r="T9" s="24"/>
      <c r="U9" s="43"/>
      <c r="V9" s="24">
        <v>0.562</v>
      </c>
      <c r="W9" s="24"/>
      <c r="X9" s="24"/>
      <c r="Y9" s="24"/>
      <c r="Z9" s="98" t="s">
        <v>279</v>
      </c>
      <c r="AA9" s="164">
        <v>0.562</v>
      </c>
      <c r="AB9" s="178">
        <v>14</v>
      </c>
      <c r="AC9" s="45">
        <v>4.2</v>
      </c>
      <c r="AD9" s="45">
        <v>1</v>
      </c>
      <c r="AE9" s="45" t="s">
        <v>26</v>
      </c>
      <c r="AF9" s="75"/>
      <c r="AG9" s="88">
        <v>0.525</v>
      </c>
      <c r="AH9" s="76">
        <f>AD9*0.1</f>
        <v>0.1</v>
      </c>
      <c r="AI9" s="76"/>
      <c r="AJ9" s="76"/>
      <c r="AK9" s="154" t="s">
        <v>247</v>
      </c>
      <c r="AM9" s="129">
        <v>27</v>
      </c>
      <c r="AN9" s="130">
        <v>13.5</v>
      </c>
      <c r="AO9" s="131">
        <v>1</v>
      </c>
      <c r="AP9" s="131"/>
      <c r="AQ9" s="131"/>
      <c r="AR9" s="131"/>
      <c r="AS9" s="131"/>
      <c r="AT9" s="131"/>
      <c r="AU9" s="131"/>
      <c r="AV9" s="131"/>
      <c r="AW9" s="132"/>
      <c r="AX9" s="133">
        <v>0.525</v>
      </c>
      <c r="AY9" s="134">
        <f t="shared" si="0"/>
        <v>0.1</v>
      </c>
      <c r="AZ9" s="112"/>
      <c r="BA9" s="135" t="s">
        <v>82</v>
      </c>
    </row>
    <row r="10" spans="2:53" ht="36" customHeight="1">
      <c r="B10" s="53">
        <v>21</v>
      </c>
      <c r="C10" s="60">
        <v>1.13</v>
      </c>
      <c r="D10" s="52">
        <v>0.9</v>
      </c>
      <c r="E10" s="83" t="s">
        <v>29</v>
      </c>
      <c r="F10" s="71" t="s">
        <v>50</v>
      </c>
      <c r="G10" s="146"/>
      <c r="H10" s="143"/>
      <c r="I10" s="147"/>
      <c r="J10" s="146"/>
      <c r="K10" s="146"/>
      <c r="L10" s="146"/>
      <c r="M10" s="146">
        <v>0.562</v>
      </c>
      <c r="N10" s="154" t="s">
        <v>209</v>
      </c>
      <c r="P10" s="24">
        <v>27</v>
      </c>
      <c r="Q10" s="24">
        <v>4.3</v>
      </c>
      <c r="R10" s="24">
        <v>0.9</v>
      </c>
      <c r="S10" s="24" t="s">
        <v>29</v>
      </c>
      <c r="T10" s="24"/>
      <c r="U10" s="43"/>
      <c r="V10" s="24">
        <v>0.562</v>
      </c>
      <c r="W10" s="24"/>
      <c r="X10" s="24"/>
      <c r="Y10" s="24"/>
      <c r="Z10" s="98" t="s">
        <v>280</v>
      </c>
      <c r="AA10" s="164">
        <v>0.562</v>
      </c>
      <c r="AB10" s="180">
        <v>19</v>
      </c>
      <c r="AC10" s="45">
        <v>5.2</v>
      </c>
      <c r="AD10" s="45">
        <v>1</v>
      </c>
      <c r="AE10" s="45" t="s">
        <v>16</v>
      </c>
      <c r="AF10" s="75">
        <v>0.225</v>
      </c>
      <c r="AG10" s="88"/>
      <c r="AH10" s="76"/>
      <c r="AI10" s="75">
        <f>AD10*0.4</f>
        <v>0.4</v>
      </c>
      <c r="AJ10" s="75"/>
      <c r="AK10" s="154" t="s">
        <v>248</v>
      </c>
      <c r="AM10" s="117">
        <v>28</v>
      </c>
      <c r="AN10" s="117">
        <v>7.3</v>
      </c>
      <c r="AO10" s="118">
        <v>1</v>
      </c>
      <c r="AP10" s="118"/>
      <c r="AQ10" s="118"/>
      <c r="AR10" s="118"/>
      <c r="AS10" s="118"/>
      <c r="AT10" s="118"/>
      <c r="AU10" s="118"/>
      <c r="AV10" s="118"/>
      <c r="AW10" s="119">
        <v>0.3</v>
      </c>
      <c r="AX10" s="120">
        <v>0.2</v>
      </c>
      <c r="AY10" s="121">
        <f t="shared" si="0"/>
        <v>0.1</v>
      </c>
      <c r="AZ10" s="122"/>
      <c r="BA10" s="123" t="s">
        <v>211</v>
      </c>
    </row>
    <row r="11" spans="2:53" ht="36" customHeight="1">
      <c r="B11" s="53">
        <v>22</v>
      </c>
      <c r="C11" s="53">
        <v>6.1</v>
      </c>
      <c r="D11" s="52">
        <v>1</v>
      </c>
      <c r="E11" s="24" t="s">
        <v>26</v>
      </c>
      <c r="F11" s="100" t="s">
        <v>50</v>
      </c>
      <c r="G11" s="142">
        <v>0.325</v>
      </c>
      <c r="H11" s="143">
        <v>0.2</v>
      </c>
      <c r="I11" s="148"/>
      <c r="J11" s="148"/>
      <c r="K11" s="145"/>
      <c r="L11" s="145"/>
      <c r="M11" s="145">
        <v>0.1</v>
      </c>
      <c r="N11" s="100" t="s">
        <v>206</v>
      </c>
      <c r="P11" s="24">
        <v>27</v>
      </c>
      <c r="Q11" s="24">
        <v>4.4</v>
      </c>
      <c r="R11" s="24">
        <v>0.8</v>
      </c>
      <c r="S11" s="24" t="s">
        <v>29</v>
      </c>
      <c r="T11" s="24"/>
      <c r="U11" s="43"/>
      <c r="V11" s="24">
        <v>0.5</v>
      </c>
      <c r="W11" s="24"/>
      <c r="X11" s="24"/>
      <c r="Y11" s="24"/>
      <c r="Z11" s="98" t="s">
        <v>281</v>
      </c>
      <c r="AA11" s="164">
        <v>0.5</v>
      </c>
      <c r="AB11" s="162">
        <v>22</v>
      </c>
      <c r="AC11" s="45">
        <v>9.3</v>
      </c>
      <c r="AD11" s="45">
        <v>0.9</v>
      </c>
      <c r="AE11" s="45" t="s">
        <v>26</v>
      </c>
      <c r="AF11" s="75"/>
      <c r="AG11" s="88">
        <v>0.4</v>
      </c>
      <c r="AH11" s="76">
        <v>0.2</v>
      </c>
      <c r="AI11" s="68"/>
      <c r="AJ11" s="68"/>
      <c r="AK11" s="154" t="s">
        <v>249</v>
      </c>
      <c r="AM11" s="31">
        <v>29</v>
      </c>
      <c r="AN11" s="24">
        <v>1.3</v>
      </c>
      <c r="AO11" s="35">
        <v>1</v>
      </c>
      <c r="AP11" s="35"/>
      <c r="AQ11" s="35"/>
      <c r="AR11" s="35"/>
      <c r="AS11" s="35"/>
      <c r="AT11" s="35"/>
      <c r="AU11" s="35"/>
      <c r="AV11" s="35"/>
      <c r="AW11" s="42">
        <v>0.2</v>
      </c>
      <c r="AX11" s="92">
        <v>0.325</v>
      </c>
      <c r="AY11" s="93">
        <f t="shared" si="0"/>
        <v>0.1</v>
      </c>
      <c r="AZ11" s="17"/>
      <c r="BA11" s="154" t="s">
        <v>212</v>
      </c>
    </row>
    <row r="12" spans="2:53" ht="36" customHeight="1">
      <c r="B12" s="53">
        <v>23</v>
      </c>
      <c r="C12" s="53">
        <v>6.3</v>
      </c>
      <c r="D12" s="52">
        <v>0.8</v>
      </c>
      <c r="E12" s="24" t="s">
        <v>16</v>
      </c>
      <c r="F12" s="100" t="s">
        <v>50</v>
      </c>
      <c r="G12" s="142">
        <v>0.4</v>
      </c>
      <c r="H12" s="143"/>
      <c r="I12" s="144">
        <v>0.1</v>
      </c>
      <c r="J12" s="145"/>
      <c r="K12" s="145"/>
      <c r="L12" s="145"/>
      <c r="M12" s="145"/>
      <c r="N12" s="100" t="s">
        <v>118</v>
      </c>
      <c r="P12" s="24">
        <v>27</v>
      </c>
      <c r="Q12" s="24">
        <v>4.5</v>
      </c>
      <c r="R12" s="24">
        <v>1</v>
      </c>
      <c r="S12" s="24" t="s">
        <v>29</v>
      </c>
      <c r="T12" s="24"/>
      <c r="U12" s="43"/>
      <c r="V12" s="24">
        <v>0.625</v>
      </c>
      <c r="W12" s="24"/>
      <c r="X12" s="24"/>
      <c r="Y12" s="24"/>
      <c r="Z12" s="98" t="s">
        <v>282</v>
      </c>
      <c r="AA12" s="164">
        <v>0.625</v>
      </c>
      <c r="AB12" s="163">
        <v>24</v>
      </c>
      <c r="AC12" s="45">
        <v>4.2</v>
      </c>
      <c r="AD12" s="45">
        <v>0.9</v>
      </c>
      <c r="AE12" s="45" t="s">
        <v>26</v>
      </c>
      <c r="AF12" s="75">
        <v>0.362</v>
      </c>
      <c r="AG12" s="88"/>
      <c r="AH12" s="76">
        <v>0.2</v>
      </c>
      <c r="AI12" s="68"/>
      <c r="AJ12" s="68"/>
      <c r="AK12" s="154" t="s">
        <v>250</v>
      </c>
      <c r="AM12" s="31">
        <v>29</v>
      </c>
      <c r="AN12" s="24">
        <v>1.4</v>
      </c>
      <c r="AO12" s="35">
        <v>1</v>
      </c>
      <c r="AP12" s="35"/>
      <c r="AQ12" s="35"/>
      <c r="AR12" s="35"/>
      <c r="AS12" s="35"/>
      <c r="AT12" s="35"/>
      <c r="AU12" s="35"/>
      <c r="AV12" s="35"/>
      <c r="AW12" s="42">
        <v>0.2</v>
      </c>
      <c r="AX12" s="92">
        <v>0.325</v>
      </c>
      <c r="AY12" s="93">
        <f t="shared" si="0"/>
        <v>0.1</v>
      </c>
      <c r="AZ12" s="17"/>
      <c r="BA12" s="154" t="s">
        <v>213</v>
      </c>
    </row>
    <row r="13" spans="2:53" ht="36" customHeight="1">
      <c r="B13" s="53">
        <v>23</v>
      </c>
      <c r="C13" s="53">
        <v>6.4</v>
      </c>
      <c r="D13" s="52">
        <v>1</v>
      </c>
      <c r="E13" s="24" t="s">
        <v>16</v>
      </c>
      <c r="F13" s="100" t="s">
        <v>50</v>
      </c>
      <c r="G13" s="142"/>
      <c r="H13" s="143"/>
      <c r="I13" s="144">
        <f>D13*0.1</f>
        <v>0.1</v>
      </c>
      <c r="J13" s="145"/>
      <c r="K13" s="142">
        <f>D13*0.5</f>
        <v>0.5</v>
      </c>
      <c r="L13" s="145"/>
      <c r="M13" s="145"/>
      <c r="N13" s="100" t="s">
        <v>119</v>
      </c>
      <c r="P13" s="24">
        <v>27</v>
      </c>
      <c r="Q13" s="35">
        <v>4.6</v>
      </c>
      <c r="R13" s="24">
        <v>0.9</v>
      </c>
      <c r="S13" s="24" t="s">
        <v>29</v>
      </c>
      <c r="T13" s="24"/>
      <c r="U13" s="43"/>
      <c r="V13" s="24">
        <v>0.562</v>
      </c>
      <c r="W13" s="24"/>
      <c r="X13" s="24"/>
      <c r="Y13" s="24"/>
      <c r="Z13" s="98" t="s">
        <v>282</v>
      </c>
      <c r="AA13" s="164">
        <v>0.562</v>
      </c>
      <c r="AB13" s="162">
        <v>26</v>
      </c>
      <c r="AC13" s="45">
        <v>3.1</v>
      </c>
      <c r="AD13" s="45">
        <v>1</v>
      </c>
      <c r="AE13" s="45" t="s">
        <v>26</v>
      </c>
      <c r="AF13" s="75"/>
      <c r="AG13" s="88">
        <v>0.525</v>
      </c>
      <c r="AH13" s="76">
        <f>AD13*0.1</f>
        <v>0.1</v>
      </c>
      <c r="AI13" s="68"/>
      <c r="AJ13" s="68"/>
      <c r="AK13" s="154" t="s">
        <v>251</v>
      </c>
      <c r="AM13" s="31">
        <v>30</v>
      </c>
      <c r="AN13" s="24">
        <v>2.2</v>
      </c>
      <c r="AO13" s="35">
        <v>1</v>
      </c>
      <c r="AP13" s="35"/>
      <c r="AQ13" s="35"/>
      <c r="AR13" s="35"/>
      <c r="AS13" s="35"/>
      <c r="AT13" s="35"/>
      <c r="AU13" s="35"/>
      <c r="AV13" s="35"/>
      <c r="AW13" s="42">
        <v>0.5</v>
      </c>
      <c r="AX13" s="92"/>
      <c r="AY13" s="93">
        <f t="shared" si="0"/>
        <v>0.1</v>
      </c>
      <c r="AZ13" s="96"/>
      <c r="BA13" s="154" t="s">
        <v>87</v>
      </c>
    </row>
    <row r="14" spans="2:53" ht="36" customHeight="1">
      <c r="B14" s="53">
        <v>42</v>
      </c>
      <c r="C14" s="53">
        <v>9.4</v>
      </c>
      <c r="D14" s="52">
        <v>0.8</v>
      </c>
      <c r="E14" s="24" t="s">
        <v>26</v>
      </c>
      <c r="F14" s="100" t="s">
        <v>50</v>
      </c>
      <c r="G14" s="142">
        <v>0.3</v>
      </c>
      <c r="H14" s="143"/>
      <c r="I14" s="144">
        <v>0.2</v>
      </c>
      <c r="J14" s="145"/>
      <c r="K14" s="145"/>
      <c r="L14" s="145"/>
      <c r="M14" s="145"/>
      <c r="N14" s="100" t="s">
        <v>120</v>
      </c>
      <c r="P14" s="24">
        <v>31</v>
      </c>
      <c r="Q14" s="24">
        <v>10.1</v>
      </c>
      <c r="R14" s="24">
        <v>0.9</v>
      </c>
      <c r="S14" s="24" t="s">
        <v>28</v>
      </c>
      <c r="T14" s="24">
        <v>0.3</v>
      </c>
      <c r="U14" s="43">
        <v>0.225</v>
      </c>
      <c r="V14" s="24"/>
      <c r="W14" s="24"/>
      <c r="X14" s="24"/>
      <c r="Y14" s="24"/>
      <c r="Z14" s="98" t="s">
        <v>283</v>
      </c>
      <c r="AA14" s="164">
        <v>0.525</v>
      </c>
      <c r="AB14" s="180">
        <v>26</v>
      </c>
      <c r="AC14" s="45">
        <v>13.1</v>
      </c>
      <c r="AD14" s="45">
        <v>1</v>
      </c>
      <c r="AE14" s="45" t="s">
        <v>26</v>
      </c>
      <c r="AF14" s="75">
        <v>0.425</v>
      </c>
      <c r="AG14" s="88"/>
      <c r="AH14" s="76">
        <v>0.2</v>
      </c>
      <c r="AI14" s="68"/>
      <c r="AJ14" s="68"/>
      <c r="AK14" s="154" t="s">
        <v>252</v>
      </c>
      <c r="AM14" s="80">
        <v>49</v>
      </c>
      <c r="AN14" s="80">
        <v>9.3</v>
      </c>
      <c r="AO14" s="30">
        <v>0.9</v>
      </c>
      <c r="AP14" s="30"/>
      <c r="AQ14" s="30"/>
      <c r="AR14" s="30"/>
      <c r="AS14" s="30"/>
      <c r="AT14" s="30"/>
      <c r="AU14" s="30"/>
      <c r="AV14" s="30"/>
      <c r="AW14" s="42"/>
      <c r="AX14" s="92"/>
      <c r="AY14" s="93">
        <f t="shared" si="0"/>
        <v>0.09000000000000001</v>
      </c>
      <c r="AZ14" s="96">
        <v>0.4</v>
      </c>
      <c r="BA14" s="154" t="s">
        <v>214</v>
      </c>
    </row>
    <row r="15" spans="2:53" ht="36" customHeight="1">
      <c r="B15" s="53">
        <v>53</v>
      </c>
      <c r="C15" s="53">
        <v>7</v>
      </c>
      <c r="D15" s="52">
        <v>1</v>
      </c>
      <c r="E15" s="24" t="s">
        <v>58</v>
      </c>
      <c r="F15" s="100" t="s">
        <v>50</v>
      </c>
      <c r="G15" s="142"/>
      <c r="H15" s="143"/>
      <c r="I15" s="144">
        <v>0.2</v>
      </c>
      <c r="J15" s="145"/>
      <c r="K15" s="145">
        <v>0.2</v>
      </c>
      <c r="L15" s="145"/>
      <c r="M15" s="145">
        <v>0.2</v>
      </c>
      <c r="N15" s="100" t="s">
        <v>121</v>
      </c>
      <c r="P15" s="24">
        <v>32</v>
      </c>
      <c r="Q15" s="24">
        <v>3.1</v>
      </c>
      <c r="R15" s="24">
        <v>1</v>
      </c>
      <c r="S15" s="24" t="s">
        <v>28</v>
      </c>
      <c r="T15" s="24">
        <v>0.425</v>
      </c>
      <c r="U15" s="43"/>
      <c r="V15" s="24"/>
      <c r="W15" s="24"/>
      <c r="X15" s="24">
        <v>0.2</v>
      </c>
      <c r="Y15" s="24"/>
      <c r="Z15" s="98" t="s">
        <v>284</v>
      </c>
      <c r="AA15" s="164">
        <v>625</v>
      </c>
      <c r="AB15" s="180">
        <v>26</v>
      </c>
      <c r="AC15" s="45">
        <v>6.4</v>
      </c>
      <c r="AD15" s="45">
        <v>1</v>
      </c>
      <c r="AE15" s="45" t="s">
        <v>26</v>
      </c>
      <c r="AF15" s="75">
        <v>0.1</v>
      </c>
      <c r="AG15" s="88">
        <v>0.525</v>
      </c>
      <c r="AH15" s="76">
        <v>0.1</v>
      </c>
      <c r="AI15" s="68"/>
      <c r="AJ15" s="68"/>
      <c r="AK15" s="154" t="s">
        <v>253</v>
      </c>
      <c r="AM15" s="80">
        <v>49</v>
      </c>
      <c r="AN15" s="80">
        <v>9.4</v>
      </c>
      <c r="AO15" s="30">
        <v>1</v>
      </c>
      <c r="AP15" s="30"/>
      <c r="AQ15" s="30"/>
      <c r="AR15" s="30"/>
      <c r="AS15" s="30"/>
      <c r="AT15" s="30"/>
      <c r="AU15" s="30"/>
      <c r="AV15" s="30"/>
      <c r="AW15" s="42"/>
      <c r="AX15" s="92"/>
      <c r="AY15" s="93">
        <f t="shared" si="0"/>
        <v>0.1</v>
      </c>
      <c r="AZ15" s="96">
        <v>0.525</v>
      </c>
      <c r="BA15" s="154" t="s">
        <v>215</v>
      </c>
    </row>
    <row r="16" spans="2:53" ht="36" customHeight="1">
      <c r="B16" s="53">
        <v>61</v>
      </c>
      <c r="C16" s="53">
        <v>7.3</v>
      </c>
      <c r="D16" s="52">
        <v>1</v>
      </c>
      <c r="E16" s="83" t="s">
        <v>29</v>
      </c>
      <c r="F16" s="71" t="s">
        <v>50</v>
      </c>
      <c r="G16" s="146"/>
      <c r="H16" s="143"/>
      <c r="I16" s="147"/>
      <c r="J16" s="146"/>
      <c r="K16" s="146"/>
      <c r="L16" s="146"/>
      <c r="M16" s="146">
        <v>0.6</v>
      </c>
      <c r="N16" s="154" t="s">
        <v>210</v>
      </c>
      <c r="P16" s="24">
        <v>32</v>
      </c>
      <c r="Q16" s="24">
        <v>3.2</v>
      </c>
      <c r="R16" s="24">
        <v>1</v>
      </c>
      <c r="S16" s="24" t="s">
        <v>28</v>
      </c>
      <c r="T16" s="24">
        <v>0.325</v>
      </c>
      <c r="U16" s="43">
        <v>0.3</v>
      </c>
      <c r="V16" s="24"/>
      <c r="W16" s="24"/>
      <c r="X16" s="24"/>
      <c r="Y16" s="24"/>
      <c r="Z16" s="98" t="s">
        <v>285</v>
      </c>
      <c r="AA16" s="164">
        <v>0.625</v>
      </c>
      <c r="AB16" s="180">
        <v>27</v>
      </c>
      <c r="AC16" s="45">
        <v>3.5</v>
      </c>
      <c r="AD16" s="45">
        <v>1</v>
      </c>
      <c r="AE16" s="45" t="s">
        <v>26</v>
      </c>
      <c r="AF16" s="75">
        <v>0.125</v>
      </c>
      <c r="AG16" s="88"/>
      <c r="AH16" s="76"/>
      <c r="AI16" s="75">
        <f>AD16*0.4</f>
        <v>0.4</v>
      </c>
      <c r="AJ16" s="75"/>
      <c r="AK16" s="154" t="s">
        <v>254</v>
      </c>
      <c r="AM16" s="61">
        <v>49</v>
      </c>
      <c r="AN16" s="24">
        <v>11</v>
      </c>
      <c r="AO16" s="35">
        <v>0.9</v>
      </c>
      <c r="AP16" s="35"/>
      <c r="AQ16" s="35"/>
      <c r="AR16" s="35"/>
      <c r="AS16" s="35"/>
      <c r="AT16" s="35"/>
      <c r="AU16" s="35"/>
      <c r="AV16" s="35"/>
      <c r="AW16" s="42">
        <v>0.3</v>
      </c>
      <c r="AX16" s="92">
        <v>0.2</v>
      </c>
      <c r="AY16" s="93">
        <f t="shared" si="0"/>
        <v>0.09000000000000001</v>
      </c>
      <c r="AZ16" s="17"/>
      <c r="BA16" s="154" t="s">
        <v>216</v>
      </c>
    </row>
    <row r="17" spans="2:53" ht="36" customHeight="1">
      <c r="B17" s="53">
        <v>62</v>
      </c>
      <c r="C17" s="53">
        <v>2.5</v>
      </c>
      <c r="D17" s="52">
        <v>1</v>
      </c>
      <c r="E17" s="24" t="s">
        <v>26</v>
      </c>
      <c r="F17" s="100" t="s">
        <v>50</v>
      </c>
      <c r="G17" s="142">
        <v>0.325</v>
      </c>
      <c r="H17" s="143"/>
      <c r="I17" s="144">
        <v>0.3</v>
      </c>
      <c r="J17" s="149"/>
      <c r="K17" s="149"/>
      <c r="L17" s="149"/>
      <c r="M17" s="149"/>
      <c r="N17" s="100" t="s">
        <v>125</v>
      </c>
      <c r="P17" s="24">
        <v>33</v>
      </c>
      <c r="Q17" s="24">
        <v>8.2</v>
      </c>
      <c r="R17" s="24">
        <v>1</v>
      </c>
      <c r="S17" s="24" t="s">
        <v>28</v>
      </c>
      <c r="T17" s="24">
        <v>0.325</v>
      </c>
      <c r="U17" s="43">
        <v>0.3</v>
      </c>
      <c r="V17" s="24"/>
      <c r="W17" s="24"/>
      <c r="X17" s="24"/>
      <c r="Y17" s="24"/>
      <c r="Z17" s="98" t="s">
        <v>285</v>
      </c>
      <c r="AA17" s="164">
        <v>0.625</v>
      </c>
      <c r="AB17" s="162">
        <v>27</v>
      </c>
      <c r="AC17" s="45">
        <v>3.6</v>
      </c>
      <c r="AD17" s="45">
        <v>1</v>
      </c>
      <c r="AE17" s="45" t="s">
        <v>26</v>
      </c>
      <c r="AF17" s="75"/>
      <c r="AG17" s="88">
        <v>0.525</v>
      </c>
      <c r="AH17" s="76">
        <f>AD17*0.1</f>
        <v>0.1</v>
      </c>
      <c r="AI17" s="68"/>
      <c r="AJ17" s="68"/>
      <c r="AK17" s="154" t="s">
        <v>255</v>
      </c>
      <c r="AM17" s="24">
        <v>50</v>
      </c>
      <c r="AN17" s="24">
        <v>7</v>
      </c>
      <c r="AO17" s="35">
        <v>0.2</v>
      </c>
      <c r="AP17" s="35"/>
      <c r="AQ17" s="35"/>
      <c r="AR17" s="35"/>
      <c r="AS17" s="35"/>
      <c r="AT17" s="35"/>
      <c r="AU17" s="35"/>
      <c r="AV17" s="35"/>
      <c r="AW17" s="42"/>
      <c r="AX17" s="92"/>
      <c r="AY17" s="93">
        <v>0.125</v>
      </c>
      <c r="AZ17" s="17"/>
      <c r="BA17" s="154" t="s">
        <v>217</v>
      </c>
    </row>
    <row r="18" spans="2:53" ht="36" customHeight="1">
      <c r="B18" s="53">
        <v>62</v>
      </c>
      <c r="C18" s="53">
        <v>2.6</v>
      </c>
      <c r="D18" s="52">
        <v>1</v>
      </c>
      <c r="E18" s="24" t="s">
        <v>26</v>
      </c>
      <c r="F18" s="100" t="s">
        <v>50</v>
      </c>
      <c r="G18" s="142"/>
      <c r="H18" s="143">
        <v>0.325</v>
      </c>
      <c r="I18" s="144">
        <v>0.3</v>
      </c>
      <c r="J18" s="149"/>
      <c r="K18" s="149"/>
      <c r="L18" s="149"/>
      <c r="M18" s="149"/>
      <c r="N18" s="100" t="s">
        <v>123</v>
      </c>
      <c r="P18" s="24">
        <v>33</v>
      </c>
      <c r="Q18" s="24">
        <v>8.3</v>
      </c>
      <c r="R18" s="24">
        <v>1</v>
      </c>
      <c r="S18" s="24" t="s">
        <v>28</v>
      </c>
      <c r="T18" s="24">
        <v>0.425</v>
      </c>
      <c r="U18" s="43">
        <v>0.2</v>
      </c>
      <c r="V18" s="24"/>
      <c r="W18" s="24"/>
      <c r="X18" s="24"/>
      <c r="Y18" s="24"/>
      <c r="Z18" s="98" t="s">
        <v>285</v>
      </c>
      <c r="AA18" s="164">
        <v>0.625</v>
      </c>
      <c r="AB18" s="162">
        <v>27</v>
      </c>
      <c r="AC18" s="45">
        <v>7</v>
      </c>
      <c r="AD18" s="45">
        <v>0.7</v>
      </c>
      <c r="AE18" s="45" t="s">
        <v>51</v>
      </c>
      <c r="AF18" s="75">
        <v>0.367</v>
      </c>
      <c r="AG18" s="88"/>
      <c r="AH18" s="76">
        <f>AD18*0.1</f>
        <v>0.06999999999999999</v>
      </c>
      <c r="AI18" s="68"/>
      <c r="AJ18" s="68"/>
      <c r="AK18" s="154" t="s">
        <v>256</v>
      </c>
      <c r="AM18" s="86">
        <v>63</v>
      </c>
      <c r="AN18" s="86">
        <v>6</v>
      </c>
      <c r="AO18" s="87">
        <v>0.5</v>
      </c>
      <c r="AP18" s="87"/>
      <c r="AQ18" s="87"/>
      <c r="AR18" s="87"/>
      <c r="AS18" s="87"/>
      <c r="AT18" s="87"/>
      <c r="AU18" s="87"/>
      <c r="AV18" s="87"/>
      <c r="AW18" s="94"/>
      <c r="AX18" s="92"/>
      <c r="AY18" s="95"/>
      <c r="AZ18" s="17">
        <v>0.3</v>
      </c>
      <c r="BA18" s="154" t="s">
        <v>218</v>
      </c>
    </row>
    <row r="19" spans="2:53" ht="36" customHeight="1">
      <c r="B19" s="53">
        <v>63</v>
      </c>
      <c r="C19" s="53">
        <v>6.7</v>
      </c>
      <c r="D19" s="52">
        <v>1</v>
      </c>
      <c r="E19" s="24" t="s">
        <v>26</v>
      </c>
      <c r="F19" s="100" t="s">
        <v>50</v>
      </c>
      <c r="G19" s="142"/>
      <c r="H19" s="143">
        <v>0.325</v>
      </c>
      <c r="I19" s="144">
        <v>0.3</v>
      </c>
      <c r="J19" s="145"/>
      <c r="K19" s="145"/>
      <c r="L19" s="145"/>
      <c r="M19" s="145"/>
      <c r="N19" s="100" t="s">
        <v>124</v>
      </c>
      <c r="P19" s="24">
        <v>33</v>
      </c>
      <c r="Q19" s="24">
        <v>11.1</v>
      </c>
      <c r="R19" s="24">
        <v>1</v>
      </c>
      <c r="S19" s="24" t="s">
        <v>28</v>
      </c>
      <c r="T19" s="24">
        <v>0.3</v>
      </c>
      <c r="U19" s="43">
        <v>0.325</v>
      </c>
      <c r="V19" s="24"/>
      <c r="W19" s="24"/>
      <c r="X19" s="24"/>
      <c r="Y19" s="24"/>
      <c r="Z19" s="98" t="s">
        <v>285</v>
      </c>
      <c r="AA19" s="164">
        <v>0.625</v>
      </c>
      <c r="AB19" s="178">
        <v>34</v>
      </c>
      <c r="AC19" s="45">
        <v>3.3</v>
      </c>
      <c r="AD19" s="45">
        <v>0.8</v>
      </c>
      <c r="AE19" s="45" t="s">
        <v>16</v>
      </c>
      <c r="AF19" s="75"/>
      <c r="AG19" s="88">
        <v>0.525</v>
      </c>
      <c r="AH19" s="76">
        <f>AD19*0.1</f>
        <v>0.08000000000000002</v>
      </c>
      <c r="AI19" s="68"/>
      <c r="AJ19" s="68"/>
      <c r="AK19" s="154" t="s">
        <v>257</v>
      </c>
      <c r="AM19" s="31">
        <v>64</v>
      </c>
      <c r="AN19" s="31">
        <v>4.3</v>
      </c>
      <c r="AO19" s="30">
        <v>0.9</v>
      </c>
      <c r="AP19" s="30"/>
      <c r="AQ19" s="30"/>
      <c r="AR19" s="30"/>
      <c r="AS19" s="30"/>
      <c r="AT19" s="30"/>
      <c r="AU19" s="30"/>
      <c r="AV19" s="30"/>
      <c r="AW19" s="42">
        <v>0.1</v>
      </c>
      <c r="AX19" s="92">
        <v>0.425</v>
      </c>
      <c r="AY19" s="93">
        <f t="shared" si="0"/>
        <v>0.09000000000000001</v>
      </c>
      <c r="AZ19" s="17"/>
      <c r="BA19" s="154" t="s">
        <v>219</v>
      </c>
    </row>
    <row r="20" spans="2:53" ht="36" customHeight="1">
      <c r="B20" s="53">
        <v>67</v>
      </c>
      <c r="C20" s="53">
        <v>6.2</v>
      </c>
      <c r="D20" s="52"/>
      <c r="E20" s="24" t="s">
        <v>16</v>
      </c>
      <c r="F20" s="100" t="s">
        <v>50</v>
      </c>
      <c r="G20" s="142"/>
      <c r="H20" s="143"/>
      <c r="I20" s="144"/>
      <c r="J20" s="149"/>
      <c r="K20" s="149"/>
      <c r="L20" s="149"/>
      <c r="M20" s="149"/>
      <c r="N20" s="100" t="s">
        <v>54</v>
      </c>
      <c r="P20" s="24">
        <v>33</v>
      </c>
      <c r="Q20" s="24">
        <v>8.4</v>
      </c>
      <c r="R20" s="24">
        <v>1</v>
      </c>
      <c r="S20" s="24" t="s">
        <v>28</v>
      </c>
      <c r="T20" s="24">
        <v>0.3</v>
      </c>
      <c r="U20" s="43">
        <v>0.325</v>
      </c>
      <c r="V20" s="24"/>
      <c r="W20" s="24"/>
      <c r="X20" s="24"/>
      <c r="Y20" s="24"/>
      <c r="Z20" s="98" t="s">
        <v>285</v>
      </c>
      <c r="AA20" s="164">
        <v>0.625</v>
      </c>
      <c r="AB20" s="178">
        <v>36</v>
      </c>
      <c r="AC20" s="45">
        <v>14.2</v>
      </c>
      <c r="AD20" s="45">
        <v>1</v>
      </c>
      <c r="AE20" s="45" t="s">
        <v>16</v>
      </c>
      <c r="AF20" s="75">
        <v>0.1</v>
      </c>
      <c r="AG20" s="88">
        <v>0.525</v>
      </c>
      <c r="AH20" s="76"/>
      <c r="AI20" s="68"/>
      <c r="AJ20" s="68"/>
      <c r="AK20" s="168" t="s">
        <v>299</v>
      </c>
      <c r="AM20" s="31">
        <v>64</v>
      </c>
      <c r="AN20" s="31">
        <v>4.4</v>
      </c>
      <c r="AO20" s="30">
        <v>1</v>
      </c>
      <c r="AP20" s="30"/>
      <c r="AQ20" s="30"/>
      <c r="AR20" s="30"/>
      <c r="AS20" s="30"/>
      <c r="AT20" s="30"/>
      <c r="AU20" s="30"/>
      <c r="AV20" s="30"/>
      <c r="AW20" s="42">
        <v>0.3</v>
      </c>
      <c r="AX20" s="92">
        <v>0.2</v>
      </c>
      <c r="AY20" s="93">
        <f t="shared" si="0"/>
        <v>0.1</v>
      </c>
      <c r="AZ20" s="17"/>
      <c r="BA20" s="154" t="s">
        <v>220</v>
      </c>
    </row>
    <row r="21" spans="2:53" ht="36" customHeight="1">
      <c r="B21" s="53">
        <v>72</v>
      </c>
      <c r="C21" s="53">
        <v>10.2</v>
      </c>
      <c r="D21" s="52">
        <v>0.4</v>
      </c>
      <c r="E21" s="24" t="s">
        <v>26</v>
      </c>
      <c r="F21" s="100" t="s">
        <v>50</v>
      </c>
      <c r="G21" s="142">
        <v>0.125</v>
      </c>
      <c r="H21" s="143"/>
      <c r="I21" s="144">
        <v>0.125</v>
      </c>
      <c r="J21" s="149"/>
      <c r="K21" s="149"/>
      <c r="L21" s="149"/>
      <c r="M21" s="149"/>
      <c r="N21" s="100" t="s">
        <v>126</v>
      </c>
      <c r="P21" s="24">
        <v>34</v>
      </c>
      <c r="Q21" s="35">
        <v>15.6</v>
      </c>
      <c r="R21" s="24">
        <v>0.9</v>
      </c>
      <c r="S21" s="24" t="s">
        <v>28</v>
      </c>
      <c r="T21" s="24">
        <v>0.562</v>
      </c>
      <c r="U21" s="43"/>
      <c r="V21" s="24"/>
      <c r="W21" s="24"/>
      <c r="X21" s="24"/>
      <c r="Y21" s="24"/>
      <c r="Z21" s="98" t="s">
        <v>286</v>
      </c>
      <c r="AA21" s="164">
        <v>0.562</v>
      </c>
      <c r="AB21" s="178">
        <v>36</v>
      </c>
      <c r="AC21" s="45">
        <v>18.1</v>
      </c>
      <c r="AD21" s="45">
        <v>1</v>
      </c>
      <c r="AE21" s="45" t="s">
        <v>26</v>
      </c>
      <c r="AF21" s="75">
        <v>0.325</v>
      </c>
      <c r="AG21" s="88"/>
      <c r="AH21" s="76">
        <v>0.3</v>
      </c>
      <c r="AI21" s="68"/>
      <c r="AJ21" s="68"/>
      <c r="AK21" s="154" t="s">
        <v>259</v>
      </c>
      <c r="AM21" s="24">
        <v>66</v>
      </c>
      <c r="AN21" s="24">
        <v>16.1</v>
      </c>
      <c r="AO21" s="35">
        <v>1</v>
      </c>
      <c r="AP21" s="35"/>
      <c r="AQ21" s="35"/>
      <c r="AR21" s="35"/>
      <c r="AS21" s="35"/>
      <c r="AT21" s="35"/>
      <c r="AU21" s="35"/>
      <c r="AV21" s="35"/>
      <c r="AW21" s="42">
        <v>0.1</v>
      </c>
      <c r="AX21" s="92">
        <v>0.425</v>
      </c>
      <c r="AY21" s="93">
        <f t="shared" si="0"/>
        <v>0.1</v>
      </c>
      <c r="AZ21" s="17"/>
      <c r="BA21" s="154" t="s">
        <v>221</v>
      </c>
    </row>
    <row r="22" spans="2:53" ht="36" customHeight="1">
      <c r="B22" s="53">
        <v>73</v>
      </c>
      <c r="C22" s="53">
        <v>3.3</v>
      </c>
      <c r="D22" s="52">
        <v>0.4</v>
      </c>
      <c r="E22" s="24" t="s">
        <v>16</v>
      </c>
      <c r="F22" s="100" t="s">
        <v>50</v>
      </c>
      <c r="G22" s="142"/>
      <c r="H22" s="143"/>
      <c r="I22" s="144">
        <v>0.125</v>
      </c>
      <c r="J22" s="149"/>
      <c r="K22" s="142">
        <v>0.125</v>
      </c>
      <c r="L22" s="149"/>
      <c r="M22" s="149"/>
      <c r="N22" s="100" t="s">
        <v>127</v>
      </c>
      <c r="P22" s="24">
        <v>38</v>
      </c>
      <c r="Q22" s="35">
        <v>1.1</v>
      </c>
      <c r="R22" s="24">
        <v>1</v>
      </c>
      <c r="S22" s="24" t="s">
        <v>29</v>
      </c>
      <c r="T22" s="24"/>
      <c r="U22" s="43"/>
      <c r="V22" s="24">
        <v>0.625</v>
      </c>
      <c r="W22" s="24"/>
      <c r="X22" s="24"/>
      <c r="Y22" s="24"/>
      <c r="Z22" s="98" t="s">
        <v>282</v>
      </c>
      <c r="AA22" s="164">
        <v>0.625</v>
      </c>
      <c r="AB22" s="162">
        <v>37</v>
      </c>
      <c r="AC22" s="45">
        <v>13.1</v>
      </c>
      <c r="AD22" s="45">
        <v>1</v>
      </c>
      <c r="AE22" s="45" t="s">
        <v>26</v>
      </c>
      <c r="AF22" s="75"/>
      <c r="AG22" s="88">
        <v>0.525</v>
      </c>
      <c r="AH22" s="76">
        <f>AD22*0.1</f>
        <v>0.1</v>
      </c>
      <c r="AI22" s="68"/>
      <c r="AJ22" s="68"/>
      <c r="AK22" s="154" t="s">
        <v>255</v>
      </c>
      <c r="AM22" s="24">
        <v>68</v>
      </c>
      <c r="AN22" s="24">
        <v>10.4</v>
      </c>
      <c r="AO22" s="35">
        <v>1</v>
      </c>
      <c r="AP22" s="35"/>
      <c r="AQ22" s="35"/>
      <c r="AR22" s="35"/>
      <c r="AS22" s="35"/>
      <c r="AT22" s="35"/>
      <c r="AU22" s="35"/>
      <c r="AV22" s="35"/>
      <c r="AW22" s="42">
        <v>0.325</v>
      </c>
      <c r="AX22" s="92">
        <v>0.2</v>
      </c>
      <c r="AY22" s="93">
        <f t="shared" si="0"/>
        <v>0.1</v>
      </c>
      <c r="AZ22" s="17"/>
      <c r="BA22" s="154" t="s">
        <v>222</v>
      </c>
    </row>
    <row r="23" spans="2:53" ht="36" customHeight="1">
      <c r="B23" s="53">
        <v>83</v>
      </c>
      <c r="C23" s="53">
        <v>5.1</v>
      </c>
      <c r="D23" s="52">
        <v>0.7</v>
      </c>
      <c r="E23" s="24" t="s">
        <v>16</v>
      </c>
      <c r="F23" s="100" t="s">
        <v>50</v>
      </c>
      <c r="G23" s="142">
        <v>0.367</v>
      </c>
      <c r="H23" s="143"/>
      <c r="I23" s="144">
        <f>D23*0.1</f>
        <v>0.06999999999999999</v>
      </c>
      <c r="J23" s="145"/>
      <c r="K23" s="145"/>
      <c r="L23" s="145"/>
      <c r="M23" s="145"/>
      <c r="N23" s="100" t="s">
        <v>128</v>
      </c>
      <c r="P23" s="24">
        <v>41</v>
      </c>
      <c r="Q23" s="35">
        <v>3.3</v>
      </c>
      <c r="R23" s="24">
        <v>1</v>
      </c>
      <c r="S23" s="24" t="s">
        <v>29</v>
      </c>
      <c r="T23" s="24"/>
      <c r="U23" s="43"/>
      <c r="V23" s="24">
        <v>0.625</v>
      </c>
      <c r="W23" s="24"/>
      <c r="X23" s="24"/>
      <c r="Y23" s="24"/>
      <c r="Z23" s="98" t="s">
        <v>287</v>
      </c>
      <c r="AA23" s="164">
        <v>0.625</v>
      </c>
      <c r="AB23" s="162">
        <v>38</v>
      </c>
      <c r="AC23" s="45">
        <v>11.7</v>
      </c>
      <c r="AD23" s="45">
        <v>1</v>
      </c>
      <c r="AE23" s="45" t="s">
        <v>26</v>
      </c>
      <c r="AF23" s="75">
        <v>0.325</v>
      </c>
      <c r="AG23" s="88"/>
      <c r="AH23" s="76">
        <v>0.3</v>
      </c>
      <c r="AI23" s="68"/>
      <c r="AJ23" s="68"/>
      <c r="AK23" s="154" t="s">
        <v>260</v>
      </c>
      <c r="AM23" s="31">
        <v>69</v>
      </c>
      <c r="AN23" s="31">
        <v>27.1</v>
      </c>
      <c r="AO23" s="30">
        <v>0.9</v>
      </c>
      <c r="AP23" s="30"/>
      <c r="AQ23" s="30"/>
      <c r="AR23" s="30"/>
      <c r="AS23" s="30"/>
      <c r="AT23" s="30"/>
      <c r="AU23" s="30"/>
      <c r="AV23" s="30"/>
      <c r="AW23" s="42">
        <v>0.1</v>
      </c>
      <c r="AX23" s="92">
        <v>0.425</v>
      </c>
      <c r="AY23" s="93">
        <f t="shared" si="0"/>
        <v>0.09000000000000001</v>
      </c>
      <c r="AZ23" s="17"/>
      <c r="BA23" s="154" t="s">
        <v>223</v>
      </c>
    </row>
    <row r="24" spans="2:53" ht="36" customHeight="1">
      <c r="B24" s="53">
        <v>83</v>
      </c>
      <c r="C24" s="53">
        <v>10.1</v>
      </c>
      <c r="D24" s="52">
        <v>0.2</v>
      </c>
      <c r="E24" s="24" t="s">
        <v>16</v>
      </c>
      <c r="F24" s="100" t="s">
        <v>50</v>
      </c>
      <c r="G24" s="142">
        <v>0.125</v>
      </c>
      <c r="H24" s="143"/>
      <c r="I24" s="144">
        <v>0.125</v>
      </c>
      <c r="J24" s="145"/>
      <c r="K24" s="145"/>
      <c r="L24" s="145"/>
      <c r="M24" s="145"/>
      <c r="N24" s="100" t="s">
        <v>129</v>
      </c>
      <c r="P24" s="24">
        <v>53</v>
      </c>
      <c r="Q24" s="24">
        <v>18.1</v>
      </c>
      <c r="R24" s="24">
        <v>1</v>
      </c>
      <c r="S24" s="24" t="s">
        <v>29</v>
      </c>
      <c r="T24" s="24"/>
      <c r="U24" s="43"/>
      <c r="V24" s="24">
        <v>0.625</v>
      </c>
      <c r="W24" s="24"/>
      <c r="X24" s="24"/>
      <c r="Y24" s="24"/>
      <c r="Z24" s="98" t="s">
        <v>288</v>
      </c>
      <c r="AA24" s="164">
        <v>0.625</v>
      </c>
      <c r="AB24" s="180">
        <v>38</v>
      </c>
      <c r="AC24" s="45">
        <v>11.8</v>
      </c>
      <c r="AD24" s="45">
        <v>1</v>
      </c>
      <c r="AE24" s="45" t="s">
        <v>26</v>
      </c>
      <c r="AF24" s="75"/>
      <c r="AG24" s="88">
        <v>0.525</v>
      </c>
      <c r="AH24" s="76">
        <f>AD24*0.1</f>
        <v>0.1</v>
      </c>
      <c r="AI24" s="68"/>
      <c r="AJ24" s="68"/>
      <c r="AK24" s="154" t="s">
        <v>255</v>
      </c>
      <c r="AM24" s="24">
        <v>69</v>
      </c>
      <c r="AN24" s="24">
        <v>27.2</v>
      </c>
      <c r="AO24" s="35">
        <v>0.9</v>
      </c>
      <c r="AP24" s="35"/>
      <c r="AQ24" s="35"/>
      <c r="AR24" s="35"/>
      <c r="AS24" s="35"/>
      <c r="AT24" s="35"/>
      <c r="AU24" s="35"/>
      <c r="AV24" s="35"/>
      <c r="AW24" s="42">
        <v>0.1</v>
      </c>
      <c r="AX24" s="92">
        <v>0.425</v>
      </c>
      <c r="AY24" s="93">
        <f t="shared" si="0"/>
        <v>0.09000000000000001</v>
      </c>
      <c r="AZ24" s="17"/>
      <c r="BA24" s="154" t="s">
        <v>224</v>
      </c>
    </row>
    <row r="25" spans="2:53" ht="36" customHeight="1">
      <c r="B25" s="53">
        <v>83</v>
      </c>
      <c r="C25" s="53">
        <v>11.1</v>
      </c>
      <c r="D25" s="52">
        <v>1</v>
      </c>
      <c r="E25" s="24" t="s">
        <v>16</v>
      </c>
      <c r="F25" s="100" t="s">
        <v>50</v>
      </c>
      <c r="G25" s="142"/>
      <c r="H25" s="143">
        <v>0.325</v>
      </c>
      <c r="I25" s="144">
        <v>0.3</v>
      </c>
      <c r="J25" s="145"/>
      <c r="K25" s="145"/>
      <c r="L25" s="145"/>
      <c r="M25" s="145"/>
      <c r="N25" s="100" t="s">
        <v>130</v>
      </c>
      <c r="P25" s="24">
        <v>54</v>
      </c>
      <c r="Q25" s="24">
        <v>3.4</v>
      </c>
      <c r="R25" s="24">
        <v>1</v>
      </c>
      <c r="S25" s="24" t="s">
        <v>16</v>
      </c>
      <c r="T25" s="24">
        <v>0.3</v>
      </c>
      <c r="U25" s="43"/>
      <c r="V25" s="24"/>
      <c r="W25" s="24">
        <v>0.325</v>
      </c>
      <c r="X25" s="24"/>
      <c r="Y25" s="24"/>
      <c r="Z25" s="98" t="s">
        <v>289</v>
      </c>
      <c r="AA25" s="164">
        <v>0.625</v>
      </c>
      <c r="AB25" s="162">
        <v>39</v>
      </c>
      <c r="AC25" s="45">
        <v>6.1</v>
      </c>
      <c r="AD25" s="45">
        <v>0.8</v>
      </c>
      <c r="AE25" s="45" t="s">
        <v>16</v>
      </c>
      <c r="AF25" s="75">
        <v>0.525</v>
      </c>
      <c r="AG25" s="88"/>
      <c r="AH25" s="76">
        <v>0.1</v>
      </c>
      <c r="AI25" s="68"/>
      <c r="AJ25" s="68"/>
      <c r="AK25" s="154" t="s">
        <v>261</v>
      </c>
      <c r="AM25" s="24">
        <v>70</v>
      </c>
      <c r="AN25" s="24">
        <v>3.9</v>
      </c>
      <c r="AO25" s="35">
        <v>0.6</v>
      </c>
      <c r="AP25" s="35"/>
      <c r="AQ25" s="35"/>
      <c r="AR25" s="35"/>
      <c r="AS25" s="35"/>
      <c r="AT25" s="35"/>
      <c r="AU25" s="35"/>
      <c r="AV25" s="35"/>
      <c r="AW25" s="42"/>
      <c r="AX25" s="92"/>
      <c r="AY25" s="93">
        <v>0.1</v>
      </c>
      <c r="AZ25" s="96">
        <v>0.3</v>
      </c>
      <c r="BA25" s="154" t="s">
        <v>225</v>
      </c>
    </row>
    <row r="26" spans="2:53" ht="36" customHeight="1">
      <c r="B26" s="53">
        <v>83</v>
      </c>
      <c r="C26" s="53">
        <v>11.2</v>
      </c>
      <c r="D26" s="52">
        <v>0.1</v>
      </c>
      <c r="E26" s="24" t="s">
        <v>16</v>
      </c>
      <c r="F26" s="100" t="s">
        <v>50</v>
      </c>
      <c r="G26" s="142"/>
      <c r="H26" s="143"/>
      <c r="I26" s="144">
        <v>0.125</v>
      </c>
      <c r="J26" s="145"/>
      <c r="K26" s="145"/>
      <c r="L26" s="145"/>
      <c r="M26" s="145"/>
      <c r="N26" s="100" t="s">
        <v>131</v>
      </c>
      <c r="P26" s="24">
        <v>54</v>
      </c>
      <c r="Q26" s="24">
        <v>3.5</v>
      </c>
      <c r="R26" s="24">
        <v>1</v>
      </c>
      <c r="S26" s="24" t="s">
        <v>16</v>
      </c>
      <c r="T26" s="24">
        <v>0.325</v>
      </c>
      <c r="U26" s="43">
        <v>0.3</v>
      </c>
      <c r="V26" s="24"/>
      <c r="W26" s="24"/>
      <c r="X26" s="24"/>
      <c r="Y26" s="24"/>
      <c r="Z26" s="98" t="s">
        <v>290</v>
      </c>
      <c r="AA26" s="164">
        <v>0.625</v>
      </c>
      <c r="AB26" s="178">
        <v>49</v>
      </c>
      <c r="AC26" s="45">
        <v>4.3</v>
      </c>
      <c r="AD26" s="45">
        <v>1</v>
      </c>
      <c r="AE26" s="45" t="s">
        <v>26</v>
      </c>
      <c r="AF26" s="75"/>
      <c r="AG26" s="88">
        <v>0.525</v>
      </c>
      <c r="AH26" s="76">
        <f>AD26*0.1</f>
        <v>0.1</v>
      </c>
      <c r="AI26" s="68"/>
      <c r="AJ26" s="68"/>
      <c r="AK26" s="154" t="s">
        <v>255</v>
      </c>
      <c r="AM26" s="31">
        <v>70</v>
      </c>
      <c r="AN26" s="31">
        <v>24.3</v>
      </c>
      <c r="AO26" s="30">
        <v>1</v>
      </c>
      <c r="AP26" s="30"/>
      <c r="AQ26" s="30"/>
      <c r="AR26" s="30"/>
      <c r="AS26" s="30"/>
      <c r="AT26" s="30"/>
      <c r="AU26" s="30"/>
      <c r="AV26" s="30"/>
      <c r="AW26" s="42"/>
      <c r="AX26" s="92">
        <v>0.525</v>
      </c>
      <c r="AY26" s="93">
        <f t="shared" si="0"/>
        <v>0.1</v>
      </c>
      <c r="AZ26" s="17"/>
      <c r="BA26" s="154" t="s">
        <v>96</v>
      </c>
    </row>
    <row r="27" spans="2:53" ht="36" customHeight="1">
      <c r="B27" s="53">
        <v>83</v>
      </c>
      <c r="C27" s="53">
        <v>11.3</v>
      </c>
      <c r="D27" s="52">
        <v>0.3</v>
      </c>
      <c r="E27" s="24" t="s">
        <v>16</v>
      </c>
      <c r="F27" s="100" t="s">
        <v>50</v>
      </c>
      <c r="G27" s="142"/>
      <c r="H27" s="143"/>
      <c r="I27" s="144">
        <v>0.187</v>
      </c>
      <c r="J27" s="145"/>
      <c r="K27" s="145"/>
      <c r="L27" s="145"/>
      <c r="M27" s="145"/>
      <c r="N27" s="100" t="s">
        <v>132</v>
      </c>
      <c r="P27" s="24">
        <v>61</v>
      </c>
      <c r="Q27" s="24">
        <v>9.1</v>
      </c>
      <c r="R27" s="24">
        <v>1</v>
      </c>
      <c r="S27" s="24" t="s">
        <v>16</v>
      </c>
      <c r="T27" s="24">
        <v>0.3</v>
      </c>
      <c r="U27" s="43"/>
      <c r="V27" s="24"/>
      <c r="W27" s="24">
        <v>0.325</v>
      </c>
      <c r="X27" s="24"/>
      <c r="Y27" s="24"/>
      <c r="Z27" s="98" t="s">
        <v>291</v>
      </c>
      <c r="AA27" s="164">
        <v>0.625</v>
      </c>
      <c r="AB27" s="178">
        <v>49</v>
      </c>
      <c r="AC27" s="45">
        <v>3.2</v>
      </c>
      <c r="AD27" s="45">
        <v>1</v>
      </c>
      <c r="AE27" s="45" t="s">
        <v>26</v>
      </c>
      <c r="AF27" s="75">
        <v>0.525</v>
      </c>
      <c r="AG27" s="88"/>
      <c r="AH27" s="76">
        <f>AD27*0.1</f>
        <v>0.1</v>
      </c>
      <c r="AI27" s="68"/>
      <c r="AJ27" s="68"/>
      <c r="AK27" s="154" t="s">
        <v>262</v>
      </c>
      <c r="AM27" s="24">
        <v>71</v>
      </c>
      <c r="AN27" s="24">
        <v>21.1</v>
      </c>
      <c r="AO27" s="35">
        <v>1</v>
      </c>
      <c r="AP27" s="35"/>
      <c r="AQ27" s="35"/>
      <c r="AR27" s="35"/>
      <c r="AS27" s="35"/>
      <c r="AT27" s="35"/>
      <c r="AU27" s="35"/>
      <c r="AV27" s="35"/>
      <c r="AW27" s="42">
        <v>0.325</v>
      </c>
      <c r="AX27" s="92">
        <v>0.2</v>
      </c>
      <c r="AY27" s="93">
        <f t="shared" si="0"/>
        <v>0.1</v>
      </c>
      <c r="AZ27" s="17"/>
      <c r="BA27" s="154" t="s">
        <v>226</v>
      </c>
    </row>
    <row r="28" spans="2:53" ht="36" customHeight="1">
      <c r="B28" s="53">
        <v>84</v>
      </c>
      <c r="C28" s="53">
        <v>2.7</v>
      </c>
      <c r="D28" s="52">
        <v>0.5</v>
      </c>
      <c r="E28" s="24" t="s">
        <v>26</v>
      </c>
      <c r="F28" s="100" t="s">
        <v>50</v>
      </c>
      <c r="G28" s="142"/>
      <c r="H28" s="143">
        <v>0.2</v>
      </c>
      <c r="I28" s="144">
        <v>0.1</v>
      </c>
      <c r="J28" s="145"/>
      <c r="K28" s="145"/>
      <c r="L28" s="145"/>
      <c r="M28" s="145"/>
      <c r="N28" s="100" t="s">
        <v>144</v>
      </c>
      <c r="P28" s="24">
        <v>62</v>
      </c>
      <c r="Q28" s="24">
        <v>1.2</v>
      </c>
      <c r="R28" s="24">
        <v>1</v>
      </c>
      <c r="S28" s="24" t="s">
        <v>16</v>
      </c>
      <c r="T28" s="24">
        <v>0.4</v>
      </c>
      <c r="U28" s="43">
        <v>0.225</v>
      </c>
      <c r="V28" s="24"/>
      <c r="W28" s="24"/>
      <c r="X28" s="24"/>
      <c r="Y28" s="24"/>
      <c r="Z28" s="98" t="s">
        <v>290</v>
      </c>
      <c r="AA28" s="164">
        <v>0.625</v>
      </c>
      <c r="AB28" s="178">
        <v>51</v>
      </c>
      <c r="AC28" s="45">
        <v>6.4</v>
      </c>
      <c r="AD28" s="45">
        <v>0.8</v>
      </c>
      <c r="AE28" s="45" t="s">
        <v>26</v>
      </c>
      <c r="AF28" s="75"/>
      <c r="AG28" s="88">
        <v>0.4</v>
      </c>
      <c r="AH28" s="76">
        <v>0.1</v>
      </c>
      <c r="AI28" s="68"/>
      <c r="AJ28" s="68"/>
      <c r="AK28" s="154" t="s">
        <v>263</v>
      </c>
      <c r="AM28" s="24">
        <v>71</v>
      </c>
      <c r="AN28" s="24">
        <v>21.2</v>
      </c>
      <c r="AO28" s="35">
        <v>1</v>
      </c>
      <c r="AP28" s="35"/>
      <c r="AQ28" s="35"/>
      <c r="AR28" s="35"/>
      <c r="AS28" s="35"/>
      <c r="AT28" s="35"/>
      <c r="AU28" s="35"/>
      <c r="AV28" s="35"/>
      <c r="AW28" s="42">
        <v>0.225</v>
      </c>
      <c r="AX28" s="92">
        <v>0.3</v>
      </c>
      <c r="AY28" s="93">
        <f t="shared" si="0"/>
        <v>0.1</v>
      </c>
      <c r="AZ28" s="17"/>
      <c r="BA28" s="154" t="s">
        <v>229</v>
      </c>
    </row>
    <row r="29" spans="2:53" ht="36" customHeight="1">
      <c r="B29" s="53">
        <v>84</v>
      </c>
      <c r="C29" s="53">
        <v>6.5</v>
      </c>
      <c r="D29" s="52">
        <v>1</v>
      </c>
      <c r="E29" s="24" t="s">
        <v>26</v>
      </c>
      <c r="F29" s="100" t="s">
        <v>50</v>
      </c>
      <c r="G29" s="142">
        <v>0.2</v>
      </c>
      <c r="H29" s="143"/>
      <c r="I29" s="144"/>
      <c r="J29" s="142">
        <f>D29*0.4</f>
        <v>0.4</v>
      </c>
      <c r="K29" s="142"/>
      <c r="L29" s="142"/>
      <c r="M29" s="142"/>
      <c r="N29" s="100" t="s">
        <v>133</v>
      </c>
      <c r="P29" s="24">
        <v>62</v>
      </c>
      <c r="Q29" s="24">
        <v>7.1</v>
      </c>
      <c r="R29" s="24">
        <v>1</v>
      </c>
      <c r="S29" s="24" t="s">
        <v>16</v>
      </c>
      <c r="T29" s="24">
        <v>0.305</v>
      </c>
      <c r="U29" s="43"/>
      <c r="V29" s="24"/>
      <c r="W29" s="24"/>
      <c r="X29" s="24"/>
      <c r="Y29" s="24">
        <v>0.32</v>
      </c>
      <c r="Z29" s="98" t="s">
        <v>292</v>
      </c>
      <c r="AA29" s="164">
        <v>0.625</v>
      </c>
      <c r="AB29" s="180">
        <v>54</v>
      </c>
      <c r="AC29" s="78">
        <v>3.1</v>
      </c>
      <c r="AD29" s="45">
        <v>0.8</v>
      </c>
      <c r="AE29" s="45" t="s">
        <v>26</v>
      </c>
      <c r="AF29" s="75">
        <v>0.4</v>
      </c>
      <c r="AG29" s="88"/>
      <c r="AH29" s="76">
        <v>0.1</v>
      </c>
      <c r="AI29" s="68"/>
      <c r="AJ29" s="68"/>
      <c r="AK29" s="154" t="s">
        <v>264</v>
      </c>
      <c r="AM29" s="24">
        <v>76</v>
      </c>
      <c r="AN29" s="24">
        <v>1.1</v>
      </c>
      <c r="AO29" s="35">
        <v>1</v>
      </c>
      <c r="AP29" s="35"/>
      <c r="AQ29" s="35"/>
      <c r="AR29" s="35"/>
      <c r="AS29" s="35"/>
      <c r="AT29" s="35"/>
      <c r="AU29" s="35"/>
      <c r="AV29" s="35"/>
      <c r="AW29" s="42"/>
      <c r="AX29" s="42">
        <v>0.525</v>
      </c>
      <c r="AY29" s="93">
        <f t="shared" si="0"/>
        <v>0.1</v>
      </c>
      <c r="AZ29" s="17"/>
      <c r="BA29" s="154" t="s">
        <v>227</v>
      </c>
    </row>
    <row r="30" spans="2:53" ht="36" customHeight="1">
      <c r="B30" s="53">
        <v>84</v>
      </c>
      <c r="C30" s="53">
        <v>7.1</v>
      </c>
      <c r="D30" s="52">
        <v>0.5</v>
      </c>
      <c r="E30" s="24" t="s">
        <v>26</v>
      </c>
      <c r="F30" s="100" t="s">
        <v>50</v>
      </c>
      <c r="G30" s="142"/>
      <c r="H30" s="143">
        <v>0.2</v>
      </c>
      <c r="I30" s="144">
        <v>0.1</v>
      </c>
      <c r="J30" s="149"/>
      <c r="K30" s="149"/>
      <c r="L30" s="149"/>
      <c r="M30" s="149"/>
      <c r="N30" s="100" t="s">
        <v>134</v>
      </c>
      <c r="P30" s="24">
        <v>62</v>
      </c>
      <c r="Q30" s="24">
        <v>7.2</v>
      </c>
      <c r="R30" s="24">
        <v>1</v>
      </c>
      <c r="S30" s="24" t="s">
        <v>16</v>
      </c>
      <c r="T30" s="24">
        <v>0.425</v>
      </c>
      <c r="U30" s="43">
        <v>0.2</v>
      </c>
      <c r="V30" s="24"/>
      <c r="W30" s="24"/>
      <c r="X30" s="24"/>
      <c r="Y30" s="24"/>
      <c r="Z30" s="98" t="s">
        <v>293</v>
      </c>
      <c r="AA30" s="164">
        <v>0.625</v>
      </c>
      <c r="AB30" s="178">
        <v>65</v>
      </c>
      <c r="AC30" s="44">
        <v>1.2</v>
      </c>
      <c r="AD30" s="45">
        <v>1</v>
      </c>
      <c r="AE30" s="45" t="s">
        <v>16</v>
      </c>
      <c r="AF30" s="75"/>
      <c r="AG30" s="88">
        <v>0.525</v>
      </c>
      <c r="AH30" s="76">
        <f>AD30*0.1</f>
        <v>0.1</v>
      </c>
      <c r="AI30" s="68"/>
      <c r="AJ30" s="68"/>
      <c r="AK30" s="154" t="s">
        <v>255</v>
      </c>
      <c r="AM30" s="24">
        <v>78</v>
      </c>
      <c r="AN30" s="24">
        <v>7.1</v>
      </c>
      <c r="AO30" s="35">
        <v>0.8</v>
      </c>
      <c r="AP30" s="35"/>
      <c r="AQ30" s="35"/>
      <c r="AR30" s="35"/>
      <c r="AS30" s="35"/>
      <c r="AT30" s="35"/>
      <c r="AU30" s="35"/>
      <c r="AV30" s="35"/>
      <c r="AW30" s="42">
        <v>0.32</v>
      </c>
      <c r="AX30" s="92">
        <v>0.1</v>
      </c>
      <c r="AY30" s="93">
        <f t="shared" si="0"/>
        <v>0.08000000000000002</v>
      </c>
      <c r="AZ30" s="17"/>
      <c r="BA30" s="154" t="s">
        <v>228</v>
      </c>
    </row>
    <row r="31" spans="2:53" ht="36" customHeight="1">
      <c r="B31" s="53">
        <v>84</v>
      </c>
      <c r="C31" s="53">
        <v>7.2</v>
      </c>
      <c r="D31" s="52">
        <v>0.5</v>
      </c>
      <c r="E31" s="24" t="s">
        <v>26</v>
      </c>
      <c r="F31" s="100" t="s">
        <v>50</v>
      </c>
      <c r="G31" s="142">
        <v>0.2</v>
      </c>
      <c r="H31" s="143"/>
      <c r="I31" s="144">
        <v>0.1</v>
      </c>
      <c r="J31" s="145"/>
      <c r="K31" s="145"/>
      <c r="L31" s="145"/>
      <c r="M31" s="145"/>
      <c r="N31" s="100" t="s">
        <v>135</v>
      </c>
      <c r="P31" s="24">
        <v>66</v>
      </c>
      <c r="Q31" s="24">
        <v>10.2</v>
      </c>
      <c r="R31" s="24">
        <v>1</v>
      </c>
      <c r="S31" s="24" t="s">
        <v>29</v>
      </c>
      <c r="T31" s="24"/>
      <c r="U31" s="43"/>
      <c r="V31" s="24">
        <v>0.625</v>
      </c>
      <c r="W31" s="24"/>
      <c r="X31" s="24"/>
      <c r="Y31" s="24"/>
      <c r="Z31" s="98" t="s">
        <v>282</v>
      </c>
      <c r="AA31" s="164">
        <v>0.625</v>
      </c>
      <c r="AB31" s="162">
        <v>69</v>
      </c>
      <c r="AC31" s="45">
        <v>2.1</v>
      </c>
      <c r="AD31" s="45">
        <v>1</v>
      </c>
      <c r="AE31" s="45" t="s">
        <v>16</v>
      </c>
      <c r="AF31" s="75">
        <v>0.525</v>
      </c>
      <c r="AG31" s="88"/>
      <c r="AH31" s="76">
        <f>AD31*0.1</f>
        <v>0.1</v>
      </c>
      <c r="AI31" s="68"/>
      <c r="AJ31" s="68"/>
      <c r="AK31" s="154" t="s">
        <v>262</v>
      </c>
      <c r="AM31" s="24">
        <v>78</v>
      </c>
      <c r="AN31" s="24">
        <v>16.1</v>
      </c>
      <c r="AO31" s="35">
        <v>0.9</v>
      </c>
      <c r="AP31" s="35"/>
      <c r="AQ31" s="35"/>
      <c r="AR31" s="35"/>
      <c r="AS31" s="35"/>
      <c r="AT31" s="35"/>
      <c r="AU31" s="35"/>
      <c r="AV31" s="35"/>
      <c r="AW31" s="42"/>
      <c r="AX31" s="42">
        <v>0.225</v>
      </c>
      <c r="AY31" s="93">
        <f t="shared" si="0"/>
        <v>0.09000000000000001</v>
      </c>
      <c r="AZ31" s="17"/>
      <c r="BA31" s="154" t="s">
        <v>103</v>
      </c>
    </row>
    <row r="32" spans="2:53" ht="36" customHeight="1">
      <c r="B32" s="53">
        <v>84</v>
      </c>
      <c r="C32" s="53">
        <v>13.3</v>
      </c>
      <c r="D32" s="52">
        <v>0.4</v>
      </c>
      <c r="E32" s="24" t="s">
        <v>26</v>
      </c>
      <c r="F32" s="100" t="s">
        <v>50</v>
      </c>
      <c r="G32" s="142">
        <v>0.2</v>
      </c>
      <c r="H32" s="143"/>
      <c r="I32" s="144">
        <v>0.05</v>
      </c>
      <c r="J32" s="145"/>
      <c r="K32" s="145"/>
      <c r="L32" s="145"/>
      <c r="M32" s="145"/>
      <c r="N32" s="100" t="s">
        <v>136</v>
      </c>
      <c r="P32" s="24">
        <v>72</v>
      </c>
      <c r="Q32" s="35">
        <v>1.5</v>
      </c>
      <c r="R32" s="24">
        <v>1</v>
      </c>
      <c r="S32" s="24" t="s">
        <v>28</v>
      </c>
      <c r="T32" s="24">
        <v>0.425</v>
      </c>
      <c r="U32" s="43">
        <v>0.2</v>
      </c>
      <c r="V32" s="24"/>
      <c r="W32" s="24"/>
      <c r="X32" s="24"/>
      <c r="Y32" s="24"/>
      <c r="Z32" s="98" t="s">
        <v>294</v>
      </c>
      <c r="AA32" s="164">
        <v>0.625</v>
      </c>
      <c r="AB32" s="162">
        <v>69</v>
      </c>
      <c r="AC32" s="45">
        <v>2.2</v>
      </c>
      <c r="AD32" s="45">
        <v>1</v>
      </c>
      <c r="AE32" s="45" t="s">
        <v>16</v>
      </c>
      <c r="AF32" s="75"/>
      <c r="AG32" s="88">
        <v>0.525</v>
      </c>
      <c r="AH32" s="76">
        <f>AD32*0.1</f>
        <v>0.1</v>
      </c>
      <c r="AI32" s="68"/>
      <c r="AJ32" s="68"/>
      <c r="AK32" s="154" t="s">
        <v>258</v>
      </c>
      <c r="AM32" s="24">
        <v>78</v>
      </c>
      <c r="AN32" s="24">
        <v>16.2</v>
      </c>
      <c r="AO32" s="35">
        <v>0.9</v>
      </c>
      <c r="AP32" s="35"/>
      <c r="AQ32" s="35"/>
      <c r="AR32" s="35"/>
      <c r="AS32" s="35"/>
      <c r="AT32" s="35"/>
      <c r="AU32" s="35"/>
      <c r="AV32" s="35"/>
      <c r="AW32" s="42">
        <v>0.272</v>
      </c>
      <c r="AX32" s="92">
        <v>0.2</v>
      </c>
      <c r="AY32" s="93">
        <f t="shared" si="0"/>
        <v>0.09000000000000001</v>
      </c>
      <c r="AZ32" s="17"/>
      <c r="BA32" s="154" t="s">
        <v>230</v>
      </c>
    </row>
    <row r="33" spans="2:53" ht="36" customHeight="1">
      <c r="B33" s="53">
        <v>84</v>
      </c>
      <c r="C33" s="53">
        <v>13.4</v>
      </c>
      <c r="D33" s="52">
        <v>0.3</v>
      </c>
      <c r="E33" s="24" t="s">
        <v>26</v>
      </c>
      <c r="F33" s="100" t="s">
        <v>50</v>
      </c>
      <c r="G33" s="142">
        <v>0.08</v>
      </c>
      <c r="H33" s="143"/>
      <c r="I33" s="144">
        <v>0.1</v>
      </c>
      <c r="J33" s="145"/>
      <c r="K33" s="145"/>
      <c r="L33" s="145"/>
      <c r="M33" s="145"/>
      <c r="N33" s="100" t="s">
        <v>137</v>
      </c>
      <c r="P33" s="24">
        <v>81</v>
      </c>
      <c r="Q33" s="24">
        <v>1.1</v>
      </c>
      <c r="R33" s="24">
        <v>1</v>
      </c>
      <c r="S33" s="24" t="s">
        <v>29</v>
      </c>
      <c r="T33" s="24"/>
      <c r="U33" s="43"/>
      <c r="V33" s="24">
        <v>0.625</v>
      </c>
      <c r="W33" s="24"/>
      <c r="X33" s="24"/>
      <c r="Y33" s="24"/>
      <c r="Z33" s="98" t="s">
        <v>295</v>
      </c>
      <c r="AA33" s="164">
        <v>0.625</v>
      </c>
      <c r="AB33" s="162">
        <v>70</v>
      </c>
      <c r="AC33" s="45">
        <v>9.3</v>
      </c>
      <c r="AD33" s="45">
        <v>1</v>
      </c>
      <c r="AE33" s="45" t="s">
        <v>16</v>
      </c>
      <c r="AF33" s="75"/>
      <c r="AG33" s="88">
        <v>0.525</v>
      </c>
      <c r="AH33" s="76">
        <f>AD33*0.1</f>
        <v>0.1</v>
      </c>
      <c r="AI33" s="68"/>
      <c r="AJ33" s="68"/>
      <c r="AK33" s="154" t="s">
        <v>265</v>
      </c>
      <c r="AM33" s="24">
        <v>80</v>
      </c>
      <c r="AN33" s="24">
        <v>33.1</v>
      </c>
      <c r="AO33" s="35">
        <v>1</v>
      </c>
      <c r="AP33" s="35"/>
      <c r="AQ33" s="35"/>
      <c r="AR33" s="35"/>
      <c r="AS33" s="35"/>
      <c r="AT33" s="35"/>
      <c r="AU33" s="35"/>
      <c r="AV33" s="35"/>
      <c r="AW33" s="42"/>
      <c r="AX33" s="92">
        <v>0.525</v>
      </c>
      <c r="AY33" s="93">
        <f t="shared" si="0"/>
        <v>0.1</v>
      </c>
      <c r="AZ33" s="17"/>
      <c r="BA33" s="154" t="s">
        <v>100</v>
      </c>
    </row>
    <row r="34" spans="2:53" ht="36" customHeight="1">
      <c r="B34" s="53">
        <v>84</v>
      </c>
      <c r="C34" s="53">
        <v>14.1</v>
      </c>
      <c r="D34" s="52">
        <v>0.6</v>
      </c>
      <c r="E34" s="24" t="s">
        <v>26</v>
      </c>
      <c r="F34" s="100" t="s">
        <v>50</v>
      </c>
      <c r="G34" s="142">
        <v>0.3</v>
      </c>
      <c r="H34" s="143"/>
      <c r="I34" s="144"/>
      <c r="J34" s="150">
        <v>0.07</v>
      </c>
      <c r="K34" s="150"/>
      <c r="L34" s="150"/>
      <c r="M34" s="150"/>
      <c r="N34" s="100" t="s">
        <v>138</v>
      </c>
      <c r="P34" s="24">
        <v>81</v>
      </c>
      <c r="Q34" s="24">
        <v>1.2</v>
      </c>
      <c r="R34" s="24">
        <v>1</v>
      </c>
      <c r="S34" s="24" t="s">
        <v>29</v>
      </c>
      <c r="T34" s="24"/>
      <c r="U34" s="43"/>
      <c r="V34" s="24">
        <v>0.625</v>
      </c>
      <c r="W34" s="24"/>
      <c r="X34" s="24"/>
      <c r="Y34" s="24"/>
      <c r="Z34" s="98" t="s">
        <v>296</v>
      </c>
      <c r="AA34" s="164">
        <v>0.625</v>
      </c>
      <c r="AB34" s="178">
        <v>81</v>
      </c>
      <c r="AC34" s="44">
        <v>3.3</v>
      </c>
      <c r="AD34" s="45">
        <v>1</v>
      </c>
      <c r="AE34" s="45" t="s">
        <v>16</v>
      </c>
      <c r="AF34" s="75">
        <v>0.525</v>
      </c>
      <c r="AG34" s="88"/>
      <c r="AH34" s="76">
        <f>AD34*0.1</f>
        <v>0.1</v>
      </c>
      <c r="AI34" s="68"/>
      <c r="AJ34" s="68"/>
      <c r="AK34" s="154" t="s">
        <v>262</v>
      </c>
      <c r="AM34" s="24">
        <v>82</v>
      </c>
      <c r="AN34" s="24">
        <v>9.1</v>
      </c>
      <c r="AO34" s="35">
        <v>1</v>
      </c>
      <c r="AP34" s="35"/>
      <c r="AQ34" s="35"/>
      <c r="AR34" s="35"/>
      <c r="AS34" s="35"/>
      <c r="AT34" s="35"/>
      <c r="AU34" s="35"/>
      <c r="AV34" s="35"/>
      <c r="AW34" s="42"/>
      <c r="AX34" s="92">
        <v>0.525</v>
      </c>
      <c r="AY34" s="93">
        <f t="shared" si="0"/>
        <v>0.1</v>
      </c>
      <c r="AZ34" s="17"/>
      <c r="BA34" s="154" t="s">
        <v>101</v>
      </c>
    </row>
    <row r="35" spans="2:53" ht="36" customHeight="1">
      <c r="B35" s="53">
        <v>85</v>
      </c>
      <c r="C35" s="53">
        <v>3</v>
      </c>
      <c r="D35" s="52">
        <v>0.5</v>
      </c>
      <c r="E35" s="24" t="s">
        <v>16</v>
      </c>
      <c r="F35" s="100" t="s">
        <v>50</v>
      </c>
      <c r="G35" s="142"/>
      <c r="H35" s="143">
        <v>0.2</v>
      </c>
      <c r="I35" s="144">
        <v>0.1</v>
      </c>
      <c r="J35" s="145"/>
      <c r="K35" s="145"/>
      <c r="L35" s="145"/>
      <c r="M35" s="145"/>
      <c r="N35" s="100" t="s">
        <v>139</v>
      </c>
      <c r="P35" s="24">
        <v>81</v>
      </c>
      <c r="Q35" s="24">
        <v>1.3</v>
      </c>
      <c r="R35" s="24">
        <v>1</v>
      </c>
      <c r="S35" s="24" t="s">
        <v>29</v>
      </c>
      <c r="T35" s="24"/>
      <c r="U35" s="43"/>
      <c r="V35" s="24">
        <v>0.625</v>
      </c>
      <c r="W35" s="24"/>
      <c r="X35" s="24"/>
      <c r="Y35" s="24"/>
      <c r="Z35" s="98" t="s">
        <v>296</v>
      </c>
      <c r="AA35" s="164">
        <v>0.625</v>
      </c>
      <c r="AB35" s="178">
        <v>81</v>
      </c>
      <c r="AC35" s="179">
        <v>1.1</v>
      </c>
      <c r="AD35" s="45">
        <v>0.8</v>
      </c>
      <c r="AE35" s="45" t="s">
        <v>16</v>
      </c>
      <c r="AF35" s="75">
        <v>0.4</v>
      </c>
      <c r="AG35" s="88"/>
      <c r="AH35" s="76">
        <v>0.1</v>
      </c>
      <c r="AI35" s="68"/>
      <c r="AJ35" s="68"/>
      <c r="AK35" s="154" t="s">
        <v>266</v>
      </c>
      <c r="AM35" s="24">
        <v>82</v>
      </c>
      <c r="AN35" s="24">
        <v>9.2</v>
      </c>
      <c r="AO35" s="35">
        <v>1</v>
      </c>
      <c r="AP35" s="35"/>
      <c r="AQ35" s="35"/>
      <c r="AR35" s="35"/>
      <c r="AS35" s="35"/>
      <c r="AT35" s="35"/>
      <c r="AU35" s="35"/>
      <c r="AV35" s="35"/>
      <c r="AW35" s="42">
        <v>0.325</v>
      </c>
      <c r="AX35" s="92">
        <v>0.2</v>
      </c>
      <c r="AY35" s="93">
        <f t="shared" si="0"/>
        <v>0.1</v>
      </c>
      <c r="AZ35" s="17"/>
      <c r="BA35" s="154" t="s">
        <v>231</v>
      </c>
    </row>
    <row r="36" spans="2:53" ht="36" customHeight="1">
      <c r="B36" s="53">
        <v>85</v>
      </c>
      <c r="C36" s="53">
        <v>4.5</v>
      </c>
      <c r="D36" s="52">
        <v>1</v>
      </c>
      <c r="E36" s="24" t="s">
        <v>26</v>
      </c>
      <c r="F36" s="100" t="s">
        <v>50</v>
      </c>
      <c r="G36" s="142">
        <v>0.2</v>
      </c>
      <c r="H36" s="143"/>
      <c r="I36" s="144">
        <v>0.2</v>
      </c>
      <c r="J36" s="142"/>
      <c r="K36" s="142">
        <f>D36*0.2</f>
        <v>0.2</v>
      </c>
      <c r="L36" s="148"/>
      <c r="M36" s="148"/>
      <c r="N36" s="100" t="s">
        <v>140</v>
      </c>
      <c r="P36" s="24">
        <v>87</v>
      </c>
      <c r="Q36" s="24">
        <v>2.11</v>
      </c>
      <c r="R36" s="24">
        <v>1</v>
      </c>
      <c r="S36" s="24" t="s">
        <v>29</v>
      </c>
      <c r="T36" s="24"/>
      <c r="U36" s="43"/>
      <c r="V36" s="24">
        <v>0.625</v>
      </c>
      <c r="W36" s="24"/>
      <c r="X36" s="24"/>
      <c r="Y36" s="24"/>
      <c r="Z36" s="98" t="s">
        <v>297</v>
      </c>
      <c r="AA36" s="164">
        <v>0.625</v>
      </c>
      <c r="AB36" s="180">
        <v>82</v>
      </c>
      <c r="AC36" s="45">
        <v>17.2</v>
      </c>
      <c r="AD36" s="45">
        <v>1</v>
      </c>
      <c r="AE36" s="45" t="s">
        <v>26</v>
      </c>
      <c r="AF36" s="75"/>
      <c r="AG36" s="88">
        <v>0.525</v>
      </c>
      <c r="AH36" s="76">
        <f>AD36*0.1</f>
        <v>0.1</v>
      </c>
      <c r="AI36" s="68"/>
      <c r="AJ36" s="68"/>
      <c r="AK36" s="154" t="s">
        <v>255</v>
      </c>
      <c r="AM36" s="24">
        <v>82</v>
      </c>
      <c r="AN36" s="24">
        <v>9.3</v>
      </c>
      <c r="AO36" s="35">
        <v>0.8</v>
      </c>
      <c r="AP36" s="35"/>
      <c r="AQ36" s="35"/>
      <c r="AR36" s="35"/>
      <c r="AS36" s="35"/>
      <c r="AT36" s="35"/>
      <c r="AU36" s="35"/>
      <c r="AV36" s="35"/>
      <c r="AW36" s="42">
        <v>0.1</v>
      </c>
      <c r="AX36" s="92">
        <v>0.3</v>
      </c>
      <c r="AY36" s="93">
        <v>0.1</v>
      </c>
      <c r="AZ36" s="17"/>
      <c r="BA36" s="154" t="s">
        <v>232</v>
      </c>
    </row>
    <row r="37" spans="2:53" ht="36" customHeight="1">
      <c r="B37" s="53">
        <v>85</v>
      </c>
      <c r="C37" s="53">
        <v>5.1</v>
      </c>
      <c r="D37" s="52">
        <v>0.6</v>
      </c>
      <c r="E37" s="24" t="s">
        <v>26</v>
      </c>
      <c r="F37" s="100" t="s">
        <v>50</v>
      </c>
      <c r="G37" s="142"/>
      <c r="H37" s="143"/>
      <c r="I37" s="144">
        <v>0.175</v>
      </c>
      <c r="J37" s="145"/>
      <c r="K37" s="145"/>
      <c r="L37" s="142">
        <v>0.2</v>
      </c>
      <c r="M37" s="142"/>
      <c r="N37" s="100" t="s">
        <v>141</v>
      </c>
      <c r="P37" s="24">
        <v>88</v>
      </c>
      <c r="Q37" s="35">
        <v>2.1</v>
      </c>
      <c r="R37" s="24">
        <v>0.9</v>
      </c>
      <c r="S37" s="24" t="s">
        <v>28</v>
      </c>
      <c r="T37" s="24">
        <v>0.225</v>
      </c>
      <c r="U37" s="43">
        <v>0.3</v>
      </c>
      <c r="V37" s="24"/>
      <c r="W37" s="24"/>
      <c r="X37" s="24"/>
      <c r="Y37" s="24"/>
      <c r="Z37" s="98" t="s">
        <v>298</v>
      </c>
      <c r="AA37" s="164">
        <v>0.525</v>
      </c>
      <c r="AB37" s="45">
        <v>83</v>
      </c>
      <c r="AC37" s="45">
        <v>2.2</v>
      </c>
      <c r="AD37" s="45">
        <v>1</v>
      </c>
      <c r="AE37" s="45" t="s">
        <v>26</v>
      </c>
      <c r="AF37" s="75">
        <v>0.525</v>
      </c>
      <c r="AG37" s="88"/>
      <c r="AH37" s="76">
        <f>AD37*0.1</f>
        <v>0.1</v>
      </c>
      <c r="AI37" s="68"/>
      <c r="AJ37" s="68"/>
      <c r="AK37" s="154" t="s">
        <v>267</v>
      </c>
      <c r="AM37" s="24">
        <v>82</v>
      </c>
      <c r="AN37" s="24">
        <v>9.4</v>
      </c>
      <c r="AO37" s="35">
        <v>1</v>
      </c>
      <c r="AP37" s="35"/>
      <c r="AQ37" s="35"/>
      <c r="AR37" s="35"/>
      <c r="AS37" s="35"/>
      <c r="AT37" s="35"/>
      <c r="AU37" s="35"/>
      <c r="AV37" s="35"/>
      <c r="AW37" s="42">
        <v>0.2</v>
      </c>
      <c r="AX37" s="92">
        <v>0.325</v>
      </c>
      <c r="AY37" s="93">
        <f t="shared" si="0"/>
        <v>0.1</v>
      </c>
      <c r="AZ37" s="17"/>
      <c r="BA37" s="154" t="s">
        <v>233</v>
      </c>
    </row>
    <row r="38" spans="2:53" ht="36" customHeight="1">
      <c r="B38" s="53">
        <v>85</v>
      </c>
      <c r="C38" s="53">
        <v>5.2</v>
      </c>
      <c r="D38" s="52">
        <v>1</v>
      </c>
      <c r="E38" s="24" t="s">
        <v>26</v>
      </c>
      <c r="F38" s="100" t="s">
        <v>50</v>
      </c>
      <c r="G38" s="142"/>
      <c r="H38" s="143">
        <v>0.325</v>
      </c>
      <c r="I38" s="144">
        <f>D38*0.1</f>
        <v>0.1</v>
      </c>
      <c r="J38" s="145"/>
      <c r="K38" s="145"/>
      <c r="L38" s="145">
        <v>0.2</v>
      </c>
      <c r="M38" s="145"/>
      <c r="N38" s="100" t="s">
        <v>142</v>
      </c>
      <c r="R38" s="62">
        <f>SUM(R5:R37)</f>
        <v>32</v>
      </c>
      <c r="S38" s="62"/>
      <c r="T38" s="62">
        <f aca="true" t="shared" si="1" ref="T38:Y38">SUM(T5:T37)</f>
        <v>6.338999999999999</v>
      </c>
      <c r="U38" s="62">
        <f t="shared" si="1"/>
        <v>2.9</v>
      </c>
      <c r="V38" s="62">
        <f t="shared" si="1"/>
        <v>8.998000000000001</v>
      </c>
      <c r="W38" s="62">
        <f t="shared" si="1"/>
        <v>0.65</v>
      </c>
      <c r="X38" s="62">
        <f t="shared" si="1"/>
        <v>0.4</v>
      </c>
      <c r="Y38" s="62">
        <f t="shared" si="1"/>
        <v>0.64</v>
      </c>
      <c r="AB38" s="45">
        <v>83</v>
      </c>
      <c r="AC38" s="45">
        <v>12.5</v>
      </c>
      <c r="AD38" s="45">
        <v>0.8</v>
      </c>
      <c r="AE38" s="45" t="s">
        <v>26</v>
      </c>
      <c r="AF38" s="75"/>
      <c r="AG38" s="88">
        <v>0.4</v>
      </c>
      <c r="AH38" s="76">
        <v>0.1</v>
      </c>
      <c r="AI38" s="68"/>
      <c r="AJ38" s="68"/>
      <c r="AK38" s="154" t="s">
        <v>268</v>
      </c>
      <c r="AM38" s="24">
        <v>82</v>
      </c>
      <c r="AN38" s="24">
        <v>9.5</v>
      </c>
      <c r="AO38" s="35">
        <v>1</v>
      </c>
      <c r="AP38" s="35"/>
      <c r="AQ38" s="35"/>
      <c r="AR38" s="35"/>
      <c r="AS38" s="35"/>
      <c r="AT38" s="35"/>
      <c r="AU38" s="35"/>
      <c r="AV38" s="35"/>
      <c r="AW38" s="42">
        <v>0.3</v>
      </c>
      <c r="AX38" s="92">
        <v>0.2</v>
      </c>
      <c r="AY38" s="93">
        <f t="shared" si="0"/>
        <v>0.1</v>
      </c>
      <c r="AZ38" s="17"/>
      <c r="BA38" s="154" t="s">
        <v>234</v>
      </c>
    </row>
    <row r="39" spans="2:53" ht="36" customHeight="1">
      <c r="B39" s="53">
        <v>85</v>
      </c>
      <c r="C39" s="53">
        <v>7</v>
      </c>
      <c r="D39" s="52">
        <v>0.7</v>
      </c>
      <c r="E39" s="24" t="s">
        <v>26</v>
      </c>
      <c r="F39" s="100" t="s">
        <v>50</v>
      </c>
      <c r="G39" s="142" t="s">
        <v>71</v>
      </c>
      <c r="H39" s="143"/>
      <c r="I39" s="144">
        <v>0.1</v>
      </c>
      <c r="J39" s="145"/>
      <c r="K39" s="142">
        <v>0.337</v>
      </c>
      <c r="L39" s="145"/>
      <c r="M39" s="145"/>
      <c r="N39" s="100" t="s">
        <v>143</v>
      </c>
      <c r="R39" t="s">
        <v>207</v>
      </c>
      <c r="T39" t="s">
        <v>72</v>
      </c>
      <c r="U39" s="36" t="s">
        <v>38</v>
      </c>
      <c r="V39" t="s">
        <v>111</v>
      </c>
      <c r="W39" t="s">
        <v>73</v>
      </c>
      <c r="X39" t="s">
        <v>64</v>
      </c>
      <c r="Y39" t="s">
        <v>191</v>
      </c>
      <c r="AB39" s="44">
        <v>83</v>
      </c>
      <c r="AC39" s="79">
        <v>12.6</v>
      </c>
      <c r="AD39" s="79">
        <v>1</v>
      </c>
      <c r="AE39" s="45" t="s">
        <v>26</v>
      </c>
      <c r="AF39" s="75"/>
      <c r="AG39" s="88">
        <v>0.5</v>
      </c>
      <c r="AH39" s="76">
        <f>AD39*0.1</f>
        <v>0.1</v>
      </c>
      <c r="AI39" s="68"/>
      <c r="AJ39" s="68"/>
      <c r="AK39" s="154" t="s">
        <v>269</v>
      </c>
      <c r="AM39" s="24">
        <v>83</v>
      </c>
      <c r="AN39" s="24">
        <v>9.1</v>
      </c>
      <c r="AO39" s="35">
        <v>0.9</v>
      </c>
      <c r="AP39" s="35"/>
      <c r="AQ39" s="35"/>
      <c r="AR39" s="35"/>
      <c r="AS39" s="35"/>
      <c r="AT39" s="35"/>
      <c r="AU39" s="35"/>
      <c r="AV39" s="35"/>
      <c r="AW39" s="42"/>
      <c r="AX39" s="42">
        <v>0.472</v>
      </c>
      <c r="AY39" s="93">
        <f t="shared" si="0"/>
        <v>0.09000000000000001</v>
      </c>
      <c r="AZ39" s="17"/>
      <c r="BA39" s="154" t="s">
        <v>108</v>
      </c>
    </row>
    <row r="40" spans="2:53" ht="33.75" customHeight="1">
      <c r="B40" s="31"/>
      <c r="C40" s="24"/>
      <c r="D40" s="40">
        <f aca="true" t="shared" si="2" ref="D40:J40">SUM(D5:D39)</f>
        <v>25.100000000000005</v>
      </c>
      <c r="E40" s="40">
        <f t="shared" si="2"/>
        <v>0</v>
      </c>
      <c r="F40" s="40">
        <f t="shared" si="2"/>
        <v>0</v>
      </c>
      <c r="G40" s="40">
        <f t="shared" si="2"/>
        <v>3.1470000000000007</v>
      </c>
      <c r="H40" s="40">
        <f t="shared" si="2"/>
        <v>2.3</v>
      </c>
      <c r="I40" s="73">
        <f t="shared" si="2"/>
        <v>4.1819999999999995</v>
      </c>
      <c r="J40" s="73">
        <f t="shared" si="2"/>
        <v>0.8700000000000001</v>
      </c>
      <c r="K40" s="73">
        <f>SUM(K5:K39)</f>
        <v>1.662</v>
      </c>
      <c r="L40" s="73">
        <f>SUM(L5:L39)</f>
        <v>0.4</v>
      </c>
      <c r="M40" s="73">
        <f>SUM(M5:M39)</f>
        <v>3.2740000000000005</v>
      </c>
      <c r="N40" s="24"/>
      <c r="AB40" s="44">
        <v>84</v>
      </c>
      <c r="AC40" s="45">
        <v>5.9</v>
      </c>
      <c r="AD40" s="45">
        <v>1</v>
      </c>
      <c r="AE40" s="45" t="s">
        <v>26</v>
      </c>
      <c r="AF40" s="75">
        <v>0.425</v>
      </c>
      <c r="AG40" s="88"/>
      <c r="AH40" s="76">
        <v>0.2</v>
      </c>
      <c r="AI40" s="68"/>
      <c r="AJ40" s="68"/>
      <c r="AK40" s="154" t="s">
        <v>270</v>
      </c>
      <c r="AM40" s="24">
        <v>83</v>
      </c>
      <c r="AN40" s="24">
        <v>9.2</v>
      </c>
      <c r="AO40" s="35">
        <v>1</v>
      </c>
      <c r="AP40" s="35"/>
      <c r="AQ40" s="35"/>
      <c r="AR40" s="35"/>
      <c r="AS40" s="35"/>
      <c r="AT40" s="35"/>
      <c r="AU40" s="35"/>
      <c r="AV40" s="35"/>
      <c r="AW40" s="42">
        <v>0.325</v>
      </c>
      <c r="AX40" s="92">
        <v>0.2</v>
      </c>
      <c r="AY40" s="93">
        <f t="shared" si="0"/>
        <v>0.1</v>
      </c>
      <c r="AZ40" s="17"/>
      <c r="BA40" s="154" t="s">
        <v>235</v>
      </c>
    </row>
    <row r="41" spans="2:53" ht="33.75" customHeight="1">
      <c r="B41" t="s">
        <v>61</v>
      </c>
      <c r="G41" t="s">
        <v>59</v>
      </c>
      <c r="H41" t="s">
        <v>56</v>
      </c>
      <c r="I41" t="s">
        <v>63</v>
      </c>
      <c r="J41" t="s">
        <v>64</v>
      </c>
      <c r="K41" t="s">
        <v>68</v>
      </c>
      <c r="L41" t="s">
        <v>69</v>
      </c>
      <c r="M41" t="s">
        <v>70</v>
      </c>
      <c r="AB41" s="44">
        <v>84</v>
      </c>
      <c r="AC41" s="78">
        <v>5.1</v>
      </c>
      <c r="AD41" s="45">
        <v>0.9</v>
      </c>
      <c r="AE41" s="45" t="s">
        <v>26</v>
      </c>
      <c r="AF41" s="75">
        <v>0.1</v>
      </c>
      <c r="AG41" s="88">
        <v>0.525</v>
      </c>
      <c r="AH41" s="76"/>
      <c r="AI41" s="68"/>
      <c r="AJ41" s="68"/>
      <c r="AK41" s="154" t="s">
        <v>255</v>
      </c>
      <c r="AM41" s="24">
        <v>83</v>
      </c>
      <c r="AN41" s="24">
        <v>9.3</v>
      </c>
      <c r="AO41" s="35">
        <v>1</v>
      </c>
      <c r="AP41" s="35"/>
      <c r="AQ41" s="35"/>
      <c r="AR41" s="35"/>
      <c r="AS41" s="35"/>
      <c r="AT41" s="35"/>
      <c r="AU41" s="35"/>
      <c r="AV41" s="35"/>
      <c r="AW41" s="42"/>
      <c r="AX41" s="92">
        <v>0.525</v>
      </c>
      <c r="AY41" s="93">
        <f t="shared" si="0"/>
        <v>0.1</v>
      </c>
      <c r="AZ41" s="17"/>
      <c r="BA41" s="154" t="s">
        <v>236</v>
      </c>
    </row>
    <row r="42" spans="28:53" ht="33.75" customHeight="1">
      <c r="AB42" s="45">
        <v>86</v>
      </c>
      <c r="AC42" s="45">
        <v>3.11</v>
      </c>
      <c r="AD42" s="45">
        <v>1</v>
      </c>
      <c r="AE42" s="45" t="s">
        <v>26</v>
      </c>
      <c r="AF42" s="75">
        <v>0.525</v>
      </c>
      <c r="AG42" s="88"/>
      <c r="AH42" s="76">
        <f>AD42*0.1</f>
        <v>0.1</v>
      </c>
      <c r="AI42" s="68"/>
      <c r="AJ42" s="68"/>
      <c r="AK42" s="154" t="s">
        <v>262</v>
      </c>
      <c r="AM42" s="31">
        <v>83</v>
      </c>
      <c r="AN42" s="31">
        <v>23.3</v>
      </c>
      <c r="AO42" s="35">
        <v>1</v>
      </c>
      <c r="AP42" s="35"/>
      <c r="AQ42" s="35"/>
      <c r="AR42" s="35"/>
      <c r="AS42" s="35"/>
      <c r="AT42" s="35"/>
      <c r="AU42" s="35"/>
      <c r="AV42" s="35"/>
      <c r="AW42" s="42">
        <v>0.325</v>
      </c>
      <c r="AX42" s="92">
        <v>0.2</v>
      </c>
      <c r="AY42" s="93">
        <f t="shared" si="0"/>
        <v>0.1</v>
      </c>
      <c r="AZ42" s="17"/>
      <c r="BA42" s="154" t="s">
        <v>237</v>
      </c>
    </row>
    <row r="43" spans="28:53" ht="33.75" customHeight="1">
      <c r="AB43" s="44">
        <v>86</v>
      </c>
      <c r="AC43" s="45">
        <v>3.12</v>
      </c>
      <c r="AD43" s="45">
        <v>1</v>
      </c>
      <c r="AE43" s="45" t="s">
        <v>26</v>
      </c>
      <c r="AF43" s="75"/>
      <c r="AG43" s="88">
        <v>0.525</v>
      </c>
      <c r="AH43" s="76">
        <f>AD43*0.1</f>
        <v>0.1</v>
      </c>
      <c r="AI43" s="68"/>
      <c r="AJ43" s="68"/>
      <c r="AK43" s="154" t="s">
        <v>271</v>
      </c>
      <c r="AM43" s="24">
        <v>87</v>
      </c>
      <c r="AN43" s="24">
        <v>8.1</v>
      </c>
      <c r="AO43" s="35">
        <v>0.9</v>
      </c>
      <c r="AP43" s="35"/>
      <c r="AQ43" s="35"/>
      <c r="AR43" s="35"/>
      <c r="AS43" s="35"/>
      <c r="AT43" s="35"/>
      <c r="AU43" s="35"/>
      <c r="AV43" s="35"/>
      <c r="AW43" s="42">
        <v>0.2</v>
      </c>
      <c r="AX43" s="92">
        <v>0.272</v>
      </c>
      <c r="AY43" s="93">
        <v>0.1</v>
      </c>
      <c r="AZ43" s="17"/>
      <c r="BA43" s="154" t="s">
        <v>238</v>
      </c>
    </row>
    <row r="44" spans="28:53" ht="33.75" customHeight="1">
      <c r="AB44" s="45">
        <v>86</v>
      </c>
      <c r="AC44" s="45">
        <v>3.9</v>
      </c>
      <c r="AD44" s="45">
        <v>1</v>
      </c>
      <c r="AE44" s="45" t="s">
        <v>26</v>
      </c>
      <c r="AF44" s="75">
        <v>0.2</v>
      </c>
      <c r="AG44" s="88">
        <v>0.4</v>
      </c>
      <c r="AH44" s="76"/>
      <c r="AI44" s="68"/>
      <c r="AJ44" s="68"/>
      <c r="AK44" s="154" t="s">
        <v>255</v>
      </c>
      <c r="AM44" s="24">
        <v>95</v>
      </c>
      <c r="AN44" s="24">
        <v>1.2</v>
      </c>
      <c r="AO44" s="35">
        <v>0.9</v>
      </c>
      <c r="AP44" s="35"/>
      <c r="AQ44" s="35"/>
      <c r="AR44" s="35"/>
      <c r="AS44" s="35"/>
      <c r="AT44" s="35"/>
      <c r="AU44" s="35"/>
      <c r="AV44" s="35"/>
      <c r="AW44" s="42">
        <v>0.1</v>
      </c>
      <c r="AX44" s="92">
        <v>0.325</v>
      </c>
      <c r="AY44" s="93">
        <f t="shared" si="0"/>
        <v>0.09000000000000001</v>
      </c>
      <c r="AZ44" s="17"/>
      <c r="BA44" s="154" t="s">
        <v>239</v>
      </c>
    </row>
    <row r="45" spans="28:53" ht="33.75" customHeight="1">
      <c r="AB45" s="80">
        <v>86</v>
      </c>
      <c r="AC45" s="81">
        <v>3.1</v>
      </c>
      <c r="AD45" s="45">
        <v>1</v>
      </c>
      <c r="AE45" s="45" t="s">
        <v>26</v>
      </c>
      <c r="AF45" s="75"/>
      <c r="AG45" s="88">
        <v>0.525</v>
      </c>
      <c r="AH45" s="76">
        <f>AD45*0.1</f>
        <v>0.1</v>
      </c>
      <c r="AI45" s="68"/>
      <c r="AJ45" s="68"/>
      <c r="AK45" s="154" t="s">
        <v>255</v>
      </c>
      <c r="AM45" s="24">
        <v>95</v>
      </c>
      <c r="AN45" s="24">
        <v>1.3</v>
      </c>
      <c r="AO45" s="35">
        <v>1</v>
      </c>
      <c r="AP45" s="35"/>
      <c r="AQ45" s="35"/>
      <c r="AR45" s="35"/>
      <c r="AS45" s="35"/>
      <c r="AT45" s="35"/>
      <c r="AU45" s="35"/>
      <c r="AV45" s="35"/>
      <c r="AW45" s="42">
        <v>0.2</v>
      </c>
      <c r="AX45" s="92">
        <v>0.325</v>
      </c>
      <c r="AY45" s="93">
        <f t="shared" si="0"/>
        <v>0.1</v>
      </c>
      <c r="AZ45" s="17"/>
      <c r="BA45" s="154" t="s">
        <v>240</v>
      </c>
    </row>
    <row r="46" spans="28:53" ht="33.75" customHeight="1">
      <c r="AB46" s="44">
        <v>87</v>
      </c>
      <c r="AC46" s="45">
        <v>5.2</v>
      </c>
      <c r="AD46" s="45">
        <v>0.9</v>
      </c>
      <c r="AE46" s="83" t="s">
        <v>29</v>
      </c>
      <c r="AF46" s="84"/>
      <c r="AG46" s="88"/>
      <c r="AH46" s="85"/>
      <c r="AI46" s="85"/>
      <c r="AJ46" s="85">
        <v>0.562</v>
      </c>
      <c r="AK46" s="154" t="s">
        <v>272</v>
      </c>
      <c r="AM46" s="86">
        <v>95</v>
      </c>
      <c r="AN46" s="86">
        <v>18.1</v>
      </c>
      <c r="AO46" s="72">
        <v>0.8</v>
      </c>
      <c r="AP46" s="72"/>
      <c r="AQ46" s="72"/>
      <c r="AR46" s="72"/>
      <c r="AS46" s="72"/>
      <c r="AT46" s="72"/>
      <c r="AU46" s="72"/>
      <c r="AV46" s="72"/>
      <c r="AW46" s="94"/>
      <c r="AX46" s="92"/>
      <c r="AY46" s="95"/>
      <c r="AZ46" s="96">
        <v>0.5</v>
      </c>
      <c r="BA46" s="154" t="s">
        <v>241</v>
      </c>
    </row>
    <row r="47" spans="28:53" ht="33.75" customHeight="1">
      <c r="AB47" s="44">
        <v>87</v>
      </c>
      <c r="AC47" s="45">
        <v>6.1</v>
      </c>
      <c r="AD47" s="45">
        <v>0.8</v>
      </c>
      <c r="AE47" s="45" t="s">
        <v>51</v>
      </c>
      <c r="AF47" s="75">
        <v>0.2</v>
      </c>
      <c r="AG47" s="88"/>
      <c r="AH47" s="76"/>
      <c r="AI47" s="75">
        <f>AD47*0.4</f>
        <v>0.32000000000000006</v>
      </c>
      <c r="AJ47" s="75"/>
      <c r="AK47" s="154" t="s">
        <v>273</v>
      </c>
      <c r="AM47" s="86">
        <v>95</v>
      </c>
      <c r="AN47" s="86">
        <v>18.2</v>
      </c>
      <c r="AO47" s="72">
        <v>0.9</v>
      </c>
      <c r="AP47" s="72"/>
      <c r="AQ47" s="72"/>
      <c r="AR47" s="72"/>
      <c r="AS47" s="72"/>
      <c r="AT47" s="72"/>
      <c r="AU47" s="72"/>
      <c r="AV47" s="72"/>
      <c r="AW47" s="94"/>
      <c r="AX47" s="92"/>
      <c r="AY47" s="95"/>
      <c r="AZ47" s="96">
        <v>0.5</v>
      </c>
      <c r="BA47" s="154" t="s">
        <v>242</v>
      </c>
    </row>
    <row r="48" spans="28:53" ht="33.75" customHeight="1">
      <c r="AB48" s="44">
        <v>93</v>
      </c>
      <c r="AC48" s="45">
        <v>10.3</v>
      </c>
      <c r="AD48" s="45">
        <v>0.8</v>
      </c>
      <c r="AE48" s="45" t="s">
        <v>16</v>
      </c>
      <c r="AF48" s="75">
        <v>0.1</v>
      </c>
      <c r="AG48" s="88">
        <v>0.2</v>
      </c>
      <c r="AH48" s="76">
        <v>0.1</v>
      </c>
      <c r="AI48" s="76"/>
      <c r="AJ48" s="76"/>
      <c r="AK48" s="154" t="s">
        <v>274</v>
      </c>
      <c r="AM48" s="464" t="s">
        <v>112</v>
      </c>
      <c r="AN48" s="465"/>
      <c r="AO48" s="41">
        <f>SUM(AO5:AO47)</f>
        <v>39.49999999999999</v>
      </c>
      <c r="AP48" s="41"/>
      <c r="AQ48" s="41"/>
      <c r="AR48" s="41"/>
      <c r="AS48" s="41"/>
      <c r="AT48" s="41"/>
      <c r="AU48" s="41"/>
      <c r="AV48" s="41"/>
      <c r="AW48" s="97">
        <f>SUM(AW5:AW47)</f>
        <v>7.692</v>
      </c>
      <c r="AX48" s="97">
        <f>SUM(AX5:AX47)</f>
        <v>10.143999999999998</v>
      </c>
      <c r="AY48" s="97">
        <f>SUM(AY5:AY47)</f>
        <v>3.905000000000001</v>
      </c>
      <c r="AZ48" s="97">
        <f>SUM(AZ5:AZ47)</f>
        <v>2.5250000000000004</v>
      </c>
      <c r="BA48" s="17"/>
    </row>
    <row r="49" spans="28:52" ht="33.75" customHeight="1">
      <c r="AB49" s="44">
        <v>102</v>
      </c>
      <c r="AC49" s="24">
        <v>11.3</v>
      </c>
      <c r="AD49" s="24">
        <v>0.8</v>
      </c>
      <c r="AE49" s="24" t="s">
        <v>16</v>
      </c>
      <c r="AF49" s="75">
        <v>0.4</v>
      </c>
      <c r="AG49" s="88"/>
      <c r="AH49" s="68">
        <v>0.1</v>
      </c>
      <c r="AI49" s="68"/>
      <c r="AJ49" s="68"/>
      <c r="AK49" s="154" t="s">
        <v>270</v>
      </c>
      <c r="AU49" t="s">
        <v>60</v>
      </c>
      <c r="AW49" s="42" t="s">
        <v>65</v>
      </c>
      <c r="AX49" s="42" t="s">
        <v>38</v>
      </c>
      <c r="AY49" s="17" t="s">
        <v>67</v>
      </c>
      <c r="AZ49" s="17" t="s">
        <v>111</v>
      </c>
    </row>
    <row r="50" spans="28:36" ht="33.75" customHeight="1">
      <c r="AB50" s="24"/>
      <c r="AC50" s="24"/>
      <c r="AD50" s="155">
        <f>SUM(AD5:AD49)</f>
        <v>42.49999999999999</v>
      </c>
      <c r="AE50" s="155"/>
      <c r="AF50" s="155">
        <f>SUM(AF5:AF49)</f>
        <v>8.354000000000003</v>
      </c>
      <c r="AG50" s="40">
        <f>SUM(AG5:AG49)</f>
        <v>11.425000000000002</v>
      </c>
      <c r="AH50" s="155">
        <f>SUM(AH5:AH49)</f>
        <v>4.85</v>
      </c>
      <c r="AI50" s="155">
        <f>SUM(AI5:AI49)</f>
        <v>1.62</v>
      </c>
      <c r="AJ50" s="155">
        <f>SUM(AJ5:AJ49)</f>
        <v>0.562</v>
      </c>
    </row>
    <row r="51" spans="30:36" ht="12.75">
      <c r="AD51" t="s">
        <v>62</v>
      </c>
      <c r="AF51" t="s">
        <v>65</v>
      </c>
      <c r="AG51" t="s">
        <v>56</v>
      </c>
      <c r="AH51" t="s">
        <v>67</v>
      </c>
      <c r="AI51" t="s">
        <v>66</v>
      </c>
      <c r="AJ51" t="s">
        <v>70</v>
      </c>
    </row>
    <row r="55" ht="13.5" thickBot="1"/>
    <row r="56" spans="1:53" ht="13.5" thickBot="1">
      <c r="A56" s="165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7"/>
    </row>
    <row r="58" ht="13.5" thickBot="1"/>
    <row r="59" spans="1:11" ht="15.75" thickBot="1">
      <c r="A59" s="114" t="s">
        <v>196</v>
      </c>
      <c r="B59" s="177" t="s">
        <v>38</v>
      </c>
      <c r="C59" s="115" t="s">
        <v>65</v>
      </c>
      <c r="D59" s="115" t="s">
        <v>111</v>
      </c>
      <c r="E59" s="115" t="s">
        <v>203</v>
      </c>
      <c r="F59" s="115" t="s">
        <v>204</v>
      </c>
      <c r="G59" s="115" t="s">
        <v>191</v>
      </c>
      <c r="H59" s="115" t="s">
        <v>192</v>
      </c>
      <c r="I59" s="115" t="s">
        <v>64</v>
      </c>
      <c r="J59" s="116" t="s">
        <v>67</v>
      </c>
      <c r="K59" s="108" t="s">
        <v>112</v>
      </c>
    </row>
    <row r="60" spans="1:11" ht="15">
      <c r="A60" s="104" t="s">
        <v>197</v>
      </c>
      <c r="B60" s="173">
        <f>B61+B62+B63</f>
        <v>14.343999999999998</v>
      </c>
      <c r="C60" s="110">
        <f aca="true" t="shared" si="3" ref="C60:J60">C61+C62+C63</f>
        <v>21.192</v>
      </c>
      <c r="D60" s="110">
        <f t="shared" si="3"/>
        <v>2.5250000000000004</v>
      </c>
      <c r="E60" s="110">
        <f t="shared" si="3"/>
        <v>0</v>
      </c>
      <c r="F60" s="110">
        <f t="shared" si="3"/>
        <v>1.3</v>
      </c>
      <c r="G60" s="110">
        <f t="shared" si="3"/>
        <v>0</v>
      </c>
      <c r="H60" s="110">
        <f t="shared" si="3"/>
        <v>0</v>
      </c>
      <c r="I60" s="110">
        <f t="shared" si="3"/>
        <v>0</v>
      </c>
      <c r="J60" s="110">
        <f t="shared" si="3"/>
        <v>4.205000000000001</v>
      </c>
      <c r="K60" s="139">
        <f>SUM(B60:J60)</f>
        <v>43.565999999999995</v>
      </c>
    </row>
    <row r="61" spans="1:11" ht="12.75">
      <c r="A61" s="105" t="s">
        <v>200</v>
      </c>
      <c r="B61" s="174">
        <v>4.2</v>
      </c>
      <c r="C61" s="103">
        <v>13.5</v>
      </c>
      <c r="D61" s="103"/>
      <c r="E61" s="103"/>
      <c r="F61" s="103">
        <v>1.3</v>
      </c>
      <c r="G61" s="103"/>
      <c r="H61" s="103"/>
      <c r="I61" s="103"/>
      <c r="J61" s="107">
        <v>0.3</v>
      </c>
      <c r="K61" s="152">
        <f>SUM(B61:J61)</f>
        <v>19.3</v>
      </c>
    </row>
    <row r="62" spans="1:11" ht="12.75">
      <c r="A62" s="105" t="s">
        <v>202</v>
      </c>
      <c r="B62" s="174">
        <f>AX48</f>
        <v>10.143999999999998</v>
      </c>
      <c r="C62" s="103">
        <f>AW48</f>
        <v>7.692</v>
      </c>
      <c r="D62" s="103">
        <f>AZ48</f>
        <v>2.5250000000000004</v>
      </c>
      <c r="E62" s="103"/>
      <c r="F62" s="103"/>
      <c r="G62" s="103"/>
      <c r="H62" s="103"/>
      <c r="I62" s="103"/>
      <c r="J62" s="107">
        <f>AY48</f>
        <v>3.905000000000001</v>
      </c>
      <c r="K62" s="152">
        <f aca="true" t="shared" si="4" ref="K62:K83">SUM(B62:J62)</f>
        <v>24.266</v>
      </c>
    </row>
    <row r="63" spans="1:11" ht="13.5" thickBot="1">
      <c r="A63" s="111" t="s">
        <v>201</v>
      </c>
      <c r="B63" s="171"/>
      <c r="C63" s="112"/>
      <c r="D63" s="112"/>
      <c r="E63" s="112"/>
      <c r="F63" s="112"/>
      <c r="G63" s="112"/>
      <c r="H63" s="112"/>
      <c r="I63" s="112"/>
      <c r="J63" s="113"/>
      <c r="K63" s="153">
        <f t="shared" si="4"/>
        <v>0</v>
      </c>
    </row>
    <row r="64" spans="1:11" ht="15">
      <c r="A64" s="104" t="s">
        <v>189</v>
      </c>
      <c r="B64" s="169">
        <f>B65+B66+B67</f>
        <v>2.3</v>
      </c>
      <c r="C64" s="110">
        <f aca="true" t="shared" si="5" ref="C64:J64">C65+C66+C67</f>
        <v>3.1470000000000007</v>
      </c>
      <c r="D64" s="110">
        <f t="shared" si="5"/>
        <v>3.2740000000000005</v>
      </c>
      <c r="E64" s="110">
        <f t="shared" si="5"/>
        <v>0</v>
      </c>
      <c r="F64" s="110">
        <f t="shared" si="5"/>
        <v>0</v>
      </c>
      <c r="G64" s="110">
        <f t="shared" si="5"/>
        <v>1.662</v>
      </c>
      <c r="H64" s="110">
        <f t="shared" si="5"/>
        <v>0.4</v>
      </c>
      <c r="I64" s="110">
        <f t="shared" si="5"/>
        <v>0.8700000000000001</v>
      </c>
      <c r="J64" s="110">
        <f t="shared" si="5"/>
        <v>4.1819999999999995</v>
      </c>
      <c r="K64" s="139">
        <f>SUM(B64:J64)</f>
        <v>15.835</v>
      </c>
    </row>
    <row r="65" spans="1:11" ht="12.75">
      <c r="A65" s="105" t="s">
        <v>200</v>
      </c>
      <c r="B65" s="174"/>
      <c r="C65" s="103"/>
      <c r="D65" s="103"/>
      <c r="E65" s="103"/>
      <c r="F65" s="103"/>
      <c r="G65" s="103"/>
      <c r="H65" s="103"/>
      <c r="I65" s="103"/>
      <c r="J65" s="107"/>
      <c r="K65" s="152">
        <f>SUM(B65:J65)</f>
        <v>0</v>
      </c>
    </row>
    <row r="66" spans="1:11" ht="12.75">
      <c r="A66" s="105" t="s">
        <v>202</v>
      </c>
      <c r="B66" s="175">
        <f>H40</f>
        <v>2.3</v>
      </c>
      <c r="C66" s="136">
        <f>G40</f>
        <v>3.1470000000000007</v>
      </c>
      <c r="D66" s="137">
        <f>M40</f>
        <v>3.2740000000000005</v>
      </c>
      <c r="E66" s="103"/>
      <c r="F66" s="103"/>
      <c r="G66" s="137">
        <f>K40</f>
        <v>1.662</v>
      </c>
      <c r="H66" s="137">
        <f>L40</f>
        <v>0.4</v>
      </c>
      <c r="I66" s="137">
        <f>J40</f>
        <v>0.8700000000000001</v>
      </c>
      <c r="J66" s="138">
        <f>I40</f>
        <v>4.1819999999999995</v>
      </c>
      <c r="K66" s="152">
        <f t="shared" si="4"/>
        <v>15.835</v>
      </c>
    </row>
    <row r="67" spans="1:11" ht="13.5" thickBot="1">
      <c r="A67" s="111" t="s">
        <v>201</v>
      </c>
      <c r="B67" s="171"/>
      <c r="C67" s="112"/>
      <c r="D67" s="112"/>
      <c r="E67" s="112"/>
      <c r="F67" s="112"/>
      <c r="G67" s="112"/>
      <c r="H67" s="112"/>
      <c r="I67" s="112"/>
      <c r="J67" s="113"/>
      <c r="K67" s="153">
        <f t="shared" si="4"/>
        <v>0</v>
      </c>
    </row>
    <row r="68" spans="1:11" ht="15">
      <c r="A68" s="104" t="s">
        <v>188</v>
      </c>
      <c r="B68" s="173">
        <f>B69+B70+B71</f>
        <v>48.925000000000004</v>
      </c>
      <c r="C68" s="110">
        <f aca="true" t="shared" si="6" ref="C68:J68">C69+C70+C71</f>
        <v>17.754000000000005</v>
      </c>
      <c r="D68" s="110">
        <f t="shared" si="6"/>
        <v>0.562</v>
      </c>
      <c r="E68" s="110">
        <f t="shared" si="6"/>
        <v>0</v>
      </c>
      <c r="F68" s="110">
        <f t="shared" si="6"/>
        <v>0</v>
      </c>
      <c r="G68" s="110">
        <f t="shared" si="6"/>
        <v>0</v>
      </c>
      <c r="H68" s="110">
        <f t="shared" si="6"/>
        <v>0</v>
      </c>
      <c r="I68" s="110">
        <f t="shared" si="6"/>
        <v>1.62</v>
      </c>
      <c r="J68" s="110">
        <f t="shared" si="6"/>
        <v>5.55</v>
      </c>
      <c r="K68" s="139">
        <f>SUM(B68:J68)</f>
        <v>74.411</v>
      </c>
    </row>
    <row r="69" spans="1:11" ht="12.75">
      <c r="A69" s="105" t="s">
        <v>200</v>
      </c>
      <c r="B69" s="174">
        <v>37.5</v>
      </c>
      <c r="C69" s="103">
        <v>9.4</v>
      </c>
      <c r="D69" s="103"/>
      <c r="E69" s="103"/>
      <c r="F69" s="103"/>
      <c r="G69" s="103"/>
      <c r="H69" s="103"/>
      <c r="I69" s="103"/>
      <c r="J69" s="107">
        <v>0.7</v>
      </c>
      <c r="K69" s="152">
        <f t="shared" si="4"/>
        <v>47.6</v>
      </c>
    </row>
    <row r="70" spans="1:11" ht="12.75">
      <c r="A70" s="105" t="s">
        <v>202</v>
      </c>
      <c r="B70" s="175">
        <f>AG50</f>
        <v>11.425000000000002</v>
      </c>
      <c r="C70" s="103">
        <f>AF50</f>
        <v>8.354000000000003</v>
      </c>
      <c r="D70" s="103">
        <f>AJ50</f>
        <v>0.562</v>
      </c>
      <c r="E70" s="103"/>
      <c r="F70" s="103"/>
      <c r="G70" s="103"/>
      <c r="H70" s="103"/>
      <c r="I70" s="103">
        <f>AI50</f>
        <v>1.62</v>
      </c>
      <c r="J70" s="107">
        <f>AH50</f>
        <v>4.85</v>
      </c>
      <c r="K70" s="152">
        <f t="shared" si="4"/>
        <v>26.811000000000007</v>
      </c>
    </row>
    <row r="71" spans="1:11" ht="13.5" thickBot="1">
      <c r="A71" s="111" t="s">
        <v>201</v>
      </c>
      <c r="B71" s="171"/>
      <c r="C71" s="112"/>
      <c r="D71" s="112"/>
      <c r="E71" s="112"/>
      <c r="F71" s="112"/>
      <c r="G71" s="112"/>
      <c r="H71" s="112"/>
      <c r="I71" s="112"/>
      <c r="J71" s="113"/>
      <c r="K71" s="153">
        <f t="shared" si="4"/>
        <v>0</v>
      </c>
    </row>
    <row r="72" spans="1:11" ht="15">
      <c r="A72" s="104" t="s">
        <v>193</v>
      </c>
      <c r="B72" s="173">
        <f>B73+B74+B75</f>
        <v>2.9</v>
      </c>
      <c r="C72" s="110">
        <f aca="true" t="shared" si="7" ref="C72:J72">C73+C74+C75</f>
        <v>6.338999999999999</v>
      </c>
      <c r="D72" s="110">
        <f t="shared" si="7"/>
        <v>8.998000000000001</v>
      </c>
      <c r="E72" s="110">
        <f t="shared" si="7"/>
        <v>0</v>
      </c>
      <c r="F72" s="110">
        <f t="shared" si="7"/>
        <v>0</v>
      </c>
      <c r="G72" s="110">
        <f t="shared" si="7"/>
        <v>0.64</v>
      </c>
      <c r="H72" s="110">
        <f t="shared" si="7"/>
        <v>0</v>
      </c>
      <c r="I72" s="110">
        <f t="shared" si="7"/>
        <v>0.4</v>
      </c>
      <c r="J72" s="110">
        <f t="shared" si="7"/>
        <v>0.65</v>
      </c>
      <c r="K72" s="139">
        <f>SUM(B72:J72)</f>
        <v>19.927</v>
      </c>
    </row>
    <row r="73" spans="1:11" ht="12.75">
      <c r="A73" s="105" t="s">
        <v>200</v>
      </c>
      <c r="B73" s="172"/>
      <c r="C73" s="17"/>
      <c r="D73" s="17"/>
      <c r="E73" s="17"/>
      <c r="F73" s="17"/>
      <c r="G73" s="17"/>
      <c r="H73" s="17"/>
      <c r="I73" s="17"/>
      <c r="J73" s="106"/>
      <c r="K73" s="152">
        <f t="shared" si="4"/>
        <v>0</v>
      </c>
    </row>
    <row r="74" spans="1:11" ht="12.75">
      <c r="A74" s="105" t="s">
        <v>202</v>
      </c>
      <c r="B74" s="174">
        <f>U38</f>
        <v>2.9</v>
      </c>
      <c r="C74" s="103">
        <f>T38</f>
        <v>6.338999999999999</v>
      </c>
      <c r="D74" s="103">
        <f>V38</f>
        <v>8.998000000000001</v>
      </c>
      <c r="E74" s="103"/>
      <c r="F74" s="103"/>
      <c r="G74" s="103">
        <f>Y38</f>
        <v>0.64</v>
      </c>
      <c r="H74" s="103"/>
      <c r="I74" s="103">
        <f>X38</f>
        <v>0.4</v>
      </c>
      <c r="J74" s="107">
        <f>W38</f>
        <v>0.65</v>
      </c>
      <c r="K74" s="152">
        <f t="shared" si="4"/>
        <v>19.927</v>
      </c>
    </row>
    <row r="75" spans="1:11" ht="13.5" thickBot="1">
      <c r="A75" s="111" t="s">
        <v>201</v>
      </c>
      <c r="B75" s="171"/>
      <c r="C75" s="112"/>
      <c r="D75" s="112"/>
      <c r="E75" s="112"/>
      <c r="F75" s="112"/>
      <c r="G75" s="112"/>
      <c r="H75" s="112"/>
      <c r="I75" s="112"/>
      <c r="J75" s="113"/>
      <c r="K75" s="153">
        <f t="shared" si="4"/>
        <v>0</v>
      </c>
    </row>
    <row r="76" spans="1:11" ht="15">
      <c r="A76" s="104" t="s">
        <v>199</v>
      </c>
      <c r="B76" s="173">
        <f>B77+B78+B79</f>
        <v>0</v>
      </c>
      <c r="C76" s="110">
        <f aca="true" t="shared" si="8" ref="C76:J76">C77+C78+C79</f>
        <v>64.1</v>
      </c>
      <c r="D76" s="110">
        <f t="shared" si="8"/>
        <v>0</v>
      </c>
      <c r="E76" s="110">
        <f t="shared" si="8"/>
        <v>20</v>
      </c>
      <c r="F76" s="110">
        <f t="shared" si="8"/>
        <v>0</v>
      </c>
      <c r="G76" s="110">
        <f t="shared" si="8"/>
        <v>0</v>
      </c>
      <c r="H76" s="110">
        <f t="shared" si="8"/>
        <v>0</v>
      </c>
      <c r="I76" s="110">
        <f t="shared" si="8"/>
        <v>0</v>
      </c>
      <c r="J76" s="110">
        <f t="shared" si="8"/>
        <v>1</v>
      </c>
      <c r="K76" s="139">
        <f>SUM(B76:J76)</f>
        <v>85.1</v>
      </c>
    </row>
    <row r="77" spans="1:11" ht="12.75">
      <c r="A77" s="105" t="s">
        <v>200</v>
      </c>
      <c r="B77" s="172"/>
      <c r="C77" s="103">
        <v>44.1</v>
      </c>
      <c r="D77" s="103"/>
      <c r="E77" s="103"/>
      <c r="F77" s="103"/>
      <c r="G77" s="103"/>
      <c r="H77" s="103"/>
      <c r="I77" s="103"/>
      <c r="J77" s="107">
        <v>1</v>
      </c>
      <c r="K77" s="152">
        <f t="shared" si="4"/>
        <v>45.1</v>
      </c>
    </row>
    <row r="78" spans="1:11" ht="12.75">
      <c r="A78" s="105" t="s">
        <v>202</v>
      </c>
      <c r="B78" s="172"/>
      <c r="C78" s="17"/>
      <c r="D78" s="17"/>
      <c r="E78" s="17"/>
      <c r="F78" s="17"/>
      <c r="G78" s="17"/>
      <c r="H78" s="17"/>
      <c r="I78" s="17"/>
      <c r="J78" s="106"/>
      <c r="K78" s="152">
        <f t="shared" si="4"/>
        <v>0</v>
      </c>
    </row>
    <row r="79" spans="1:11" ht="13.5" thickBot="1">
      <c r="A79" s="111" t="s">
        <v>201</v>
      </c>
      <c r="B79" s="171"/>
      <c r="C79" s="112">
        <v>20</v>
      </c>
      <c r="D79" s="112"/>
      <c r="E79" s="112">
        <v>20</v>
      </c>
      <c r="F79" s="112"/>
      <c r="G79" s="112"/>
      <c r="H79" s="112"/>
      <c r="I79" s="112"/>
      <c r="J79" s="113"/>
      <c r="K79" s="153">
        <f t="shared" si="4"/>
        <v>40</v>
      </c>
    </row>
    <row r="80" spans="1:11" ht="15">
      <c r="A80" s="104" t="s">
        <v>198</v>
      </c>
      <c r="B80" s="169">
        <f>B81+B82+B83</f>
        <v>0</v>
      </c>
      <c r="C80" s="110">
        <f aca="true" t="shared" si="9" ref="C80:J80">C81+C82+C83</f>
        <v>0.625</v>
      </c>
      <c r="D80" s="110">
        <f t="shared" si="9"/>
        <v>0</v>
      </c>
      <c r="E80" s="110">
        <f t="shared" si="9"/>
        <v>0</v>
      </c>
      <c r="F80" s="110">
        <f t="shared" si="9"/>
        <v>0</v>
      </c>
      <c r="G80" s="110">
        <f t="shared" si="9"/>
        <v>0</v>
      </c>
      <c r="H80" s="110">
        <f t="shared" si="9"/>
        <v>0</v>
      </c>
      <c r="I80" s="110">
        <f t="shared" si="9"/>
        <v>0</v>
      </c>
      <c r="J80" s="110">
        <f t="shared" si="9"/>
        <v>0</v>
      </c>
      <c r="K80" s="139">
        <f>SUM(B80:J80)</f>
        <v>0.625</v>
      </c>
    </row>
    <row r="81" spans="1:11" ht="12.75">
      <c r="A81" s="105" t="s">
        <v>200</v>
      </c>
      <c r="B81" s="172"/>
      <c r="C81" s="17"/>
      <c r="D81" s="17"/>
      <c r="E81" s="17"/>
      <c r="F81" s="17"/>
      <c r="G81" s="17"/>
      <c r="H81" s="17"/>
      <c r="I81" s="17"/>
      <c r="J81" s="106"/>
      <c r="K81" s="152">
        <f t="shared" si="4"/>
        <v>0</v>
      </c>
    </row>
    <row r="82" spans="1:14" ht="12.75">
      <c r="A82" s="105" t="s">
        <v>202</v>
      </c>
      <c r="B82" s="170"/>
      <c r="C82" s="103">
        <v>0.625</v>
      </c>
      <c r="D82" s="103"/>
      <c r="E82" s="103"/>
      <c r="F82" s="103"/>
      <c r="G82" s="103"/>
      <c r="H82" s="103"/>
      <c r="I82" s="103"/>
      <c r="J82" s="107"/>
      <c r="K82" s="152">
        <f t="shared" si="4"/>
        <v>0.625</v>
      </c>
      <c r="N82" t="s">
        <v>300</v>
      </c>
    </row>
    <row r="83" spans="1:11" ht="13.5" thickBot="1">
      <c r="A83" s="111" t="s">
        <v>201</v>
      </c>
      <c r="B83" s="171"/>
      <c r="C83" s="112"/>
      <c r="D83" s="112"/>
      <c r="E83" s="112"/>
      <c r="F83" s="112"/>
      <c r="G83" s="112"/>
      <c r="H83" s="112"/>
      <c r="I83" s="112"/>
      <c r="J83" s="113"/>
      <c r="K83" s="153">
        <f t="shared" si="4"/>
        <v>0</v>
      </c>
    </row>
    <row r="84" spans="1:11" ht="16.5" thickBot="1">
      <c r="A84" s="109" t="s">
        <v>205</v>
      </c>
      <c r="B84" s="176">
        <f>B80+B76+B72+B68+B64+B60</f>
        <v>68.469</v>
      </c>
      <c r="C84" s="151">
        <f aca="true" t="shared" si="10" ref="C84:J84">C80+C76+C72+C68+C64+C60</f>
        <v>113.15700000000001</v>
      </c>
      <c r="D84" s="151">
        <f t="shared" si="10"/>
        <v>15.359000000000002</v>
      </c>
      <c r="E84" s="151">
        <f t="shared" si="10"/>
        <v>20</v>
      </c>
      <c r="F84" s="151">
        <f t="shared" si="10"/>
        <v>1.3</v>
      </c>
      <c r="G84" s="151">
        <f t="shared" si="10"/>
        <v>2.302</v>
      </c>
      <c r="H84" s="151">
        <f t="shared" si="10"/>
        <v>0.4</v>
      </c>
      <c r="I84" s="151">
        <f t="shared" si="10"/>
        <v>2.89</v>
      </c>
      <c r="J84" s="151">
        <f t="shared" si="10"/>
        <v>15.587</v>
      </c>
      <c r="K84" s="140">
        <f>SUM(C84:J84)</f>
        <v>170.995</v>
      </c>
    </row>
    <row r="85" spans="3:10" ht="12.75">
      <c r="C85">
        <v>175.25</v>
      </c>
      <c r="G85">
        <f>1.9+0.425</f>
        <v>2.3249999999999997</v>
      </c>
      <c r="H85">
        <v>0.471</v>
      </c>
      <c r="I85">
        <v>2.885</v>
      </c>
      <c r="J85">
        <v>16.6</v>
      </c>
    </row>
    <row r="88" ht="12.75">
      <c r="I88">
        <f>I86+J86</f>
        <v>0</v>
      </c>
    </row>
  </sheetData>
  <sheetProtection/>
  <mergeCells count="1">
    <mergeCell ref="AM48:AN4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D122"/>
  <sheetViews>
    <sheetView zoomScale="90" zoomScaleNormal="90" workbookViewId="0" topLeftCell="A96">
      <selection activeCell="I122" sqref="I122"/>
    </sheetView>
  </sheetViews>
  <sheetFormatPr defaultColWidth="9.140625" defaultRowHeight="12.75"/>
  <cols>
    <col min="3" max="3" width="21.8515625" style="0" customWidth="1"/>
    <col min="5" max="5" width="11.421875" style="0" customWidth="1"/>
    <col min="6" max="12" width="5.421875" style="0" customWidth="1"/>
    <col min="13" max="14" width="9.140625" style="69" customWidth="1"/>
    <col min="17" max="17" width="38.00390625" style="0" customWidth="1"/>
    <col min="24" max="25" width="8.57421875" style="0" customWidth="1"/>
    <col min="26" max="28" width="10.28125" style="0" customWidth="1"/>
    <col min="29" max="29" width="22.8515625" style="0" customWidth="1"/>
    <col min="43" max="43" width="19.8515625" style="0" customWidth="1"/>
    <col min="44" max="44" width="18.28125" style="0" customWidth="1"/>
    <col min="51" max="51" width="9.140625" style="36" customWidth="1"/>
    <col min="56" max="56" width="14.28125" style="0" customWidth="1"/>
  </cols>
  <sheetData>
    <row r="2" ht="13.5" thickBot="1"/>
    <row r="3" spans="3:47" ht="12.75">
      <c r="C3" s="467" t="s">
        <v>105</v>
      </c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9"/>
      <c r="T3" s="466" t="s">
        <v>62</v>
      </c>
      <c r="U3" s="466"/>
      <c r="V3" s="466"/>
      <c r="W3" s="466"/>
      <c r="X3" s="466"/>
      <c r="Y3" s="466"/>
      <c r="Z3" s="466"/>
      <c r="AA3" s="70"/>
      <c r="AB3" s="70"/>
      <c r="AF3" s="466" t="s">
        <v>61</v>
      </c>
      <c r="AG3" s="466"/>
      <c r="AH3" s="466"/>
      <c r="AT3" s="68" t="s">
        <v>193</v>
      </c>
      <c r="AU3" s="35"/>
    </row>
    <row r="4" spans="3:34" ht="12.75">
      <c r="C4" s="470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2"/>
      <c r="T4" s="466"/>
      <c r="U4" s="466"/>
      <c r="V4" s="466"/>
      <c r="W4" s="466"/>
      <c r="X4" s="466"/>
      <c r="Y4" s="466"/>
      <c r="Z4" s="466"/>
      <c r="AA4" s="70"/>
      <c r="AB4" s="70"/>
      <c r="AF4" s="466"/>
      <c r="AG4" s="466"/>
      <c r="AH4" s="466"/>
    </row>
    <row r="5" spans="3:55" ht="12.75">
      <c r="C5" s="105"/>
      <c r="D5" s="17"/>
      <c r="E5" s="17"/>
      <c r="F5" s="17"/>
      <c r="G5" s="17"/>
      <c r="H5" s="17"/>
      <c r="I5" s="17"/>
      <c r="J5" s="17"/>
      <c r="K5" s="17"/>
      <c r="L5" s="17"/>
      <c r="M5" s="42" t="s">
        <v>65</v>
      </c>
      <c r="N5" s="42" t="s">
        <v>38</v>
      </c>
      <c r="O5" s="17" t="s">
        <v>67</v>
      </c>
      <c r="P5" s="17" t="s">
        <v>111</v>
      </c>
      <c r="Q5" s="124"/>
      <c r="X5" t="s">
        <v>65</v>
      </c>
      <c r="Y5" t="s">
        <v>56</v>
      </c>
      <c r="Z5" t="s">
        <v>67</v>
      </c>
      <c r="AA5" t="s">
        <v>66</v>
      </c>
      <c r="AB5" t="s">
        <v>70</v>
      </c>
      <c r="AJ5" t="s">
        <v>59</v>
      </c>
      <c r="AK5" t="s">
        <v>56</v>
      </c>
      <c r="AL5" t="s">
        <v>63</v>
      </c>
      <c r="AM5" t="s">
        <v>64</v>
      </c>
      <c r="AN5" t="s">
        <v>68</v>
      </c>
      <c r="AO5" t="s">
        <v>69</v>
      </c>
      <c r="AP5" t="s">
        <v>70</v>
      </c>
      <c r="AX5" t="s">
        <v>72</v>
      </c>
      <c r="AY5" s="36" t="s">
        <v>38</v>
      </c>
      <c r="AZ5" t="s">
        <v>111</v>
      </c>
      <c r="BA5" t="s">
        <v>73</v>
      </c>
      <c r="BB5" t="s">
        <v>64</v>
      </c>
      <c r="BC5" t="s">
        <v>191</v>
      </c>
    </row>
    <row r="6" spans="3:56" ht="34.5" customHeight="1">
      <c r="C6" s="125">
        <v>15</v>
      </c>
      <c r="D6" s="100">
        <v>11.2</v>
      </c>
      <c r="E6" s="100">
        <v>0.9</v>
      </c>
      <c r="F6" s="100"/>
      <c r="G6" s="100"/>
      <c r="H6" s="100"/>
      <c r="I6" s="100"/>
      <c r="J6" s="100"/>
      <c r="K6" s="100"/>
      <c r="L6" s="100"/>
      <c r="M6" s="42">
        <v>0.45</v>
      </c>
      <c r="N6" s="92"/>
      <c r="O6" s="93">
        <f>E6*0.1</f>
        <v>0.09000000000000001</v>
      </c>
      <c r="P6" s="17"/>
      <c r="Q6" s="126" t="s">
        <v>79</v>
      </c>
      <c r="T6" s="45">
        <v>8</v>
      </c>
      <c r="U6" s="45">
        <v>5.4</v>
      </c>
      <c r="V6" s="45">
        <v>1</v>
      </c>
      <c r="W6" s="45" t="s">
        <v>16</v>
      </c>
      <c r="X6" s="75"/>
      <c r="Y6" s="88">
        <v>0.2</v>
      </c>
      <c r="Z6" s="76">
        <v>0.4</v>
      </c>
      <c r="AA6" s="76"/>
      <c r="AB6" s="76"/>
      <c r="AC6" s="89" t="s">
        <v>146</v>
      </c>
      <c r="AE6" s="53">
        <v>7</v>
      </c>
      <c r="AF6" s="53">
        <v>17.1</v>
      </c>
      <c r="AG6" s="53">
        <v>1</v>
      </c>
      <c r="AH6" s="24" t="s">
        <v>16</v>
      </c>
      <c r="AI6" s="181" t="s">
        <v>50</v>
      </c>
      <c r="AJ6" s="42"/>
      <c r="AK6" s="92">
        <v>0.2</v>
      </c>
      <c r="AL6" s="93">
        <v>0.2</v>
      </c>
      <c r="AM6" s="183"/>
      <c r="AN6" s="42">
        <v>0.3</v>
      </c>
      <c r="AO6" s="183"/>
      <c r="AP6" s="182"/>
      <c r="AQ6" s="89" t="s">
        <v>113</v>
      </c>
      <c r="AT6" s="24">
        <v>1</v>
      </c>
      <c r="AU6" s="35">
        <v>1.4</v>
      </c>
      <c r="AV6" s="24">
        <v>0.9</v>
      </c>
      <c r="AW6" s="24" t="s">
        <v>29</v>
      </c>
      <c r="AX6" s="24"/>
      <c r="AY6" s="43"/>
      <c r="AZ6" s="24">
        <v>0.562</v>
      </c>
      <c r="BA6" s="24"/>
      <c r="BB6" s="24"/>
      <c r="BC6" s="24"/>
      <c r="BD6" s="89" t="s">
        <v>176</v>
      </c>
    </row>
    <row r="7" spans="3:56" ht="34.5" customHeight="1">
      <c r="C7" s="127">
        <v>16</v>
      </c>
      <c r="D7" s="35">
        <v>6.3</v>
      </c>
      <c r="E7" s="35">
        <v>1</v>
      </c>
      <c r="F7" s="35"/>
      <c r="G7" s="35"/>
      <c r="H7" s="35"/>
      <c r="I7" s="35"/>
      <c r="J7" s="35"/>
      <c r="K7" s="35"/>
      <c r="L7" s="35"/>
      <c r="M7" s="42">
        <v>0.5</v>
      </c>
      <c r="N7" s="92"/>
      <c r="O7" s="93">
        <f aca="true" t="shared" si="0" ref="O7:O46">E7*0.1</f>
        <v>0.1</v>
      </c>
      <c r="P7" s="17"/>
      <c r="Q7" s="126" t="s">
        <v>78</v>
      </c>
      <c r="T7" s="45">
        <v>8</v>
      </c>
      <c r="U7" s="45">
        <v>5.5</v>
      </c>
      <c r="V7" s="45">
        <v>1</v>
      </c>
      <c r="W7" s="45" t="s">
        <v>16</v>
      </c>
      <c r="X7" s="75">
        <v>0.225</v>
      </c>
      <c r="Y7" s="88"/>
      <c r="Z7" s="76"/>
      <c r="AA7" s="75">
        <f>V7*0.4</f>
        <v>0.4</v>
      </c>
      <c r="AB7" s="75"/>
      <c r="AC7" s="89" t="s">
        <v>145</v>
      </c>
      <c r="AE7" s="53"/>
      <c r="AF7" s="53"/>
      <c r="AG7" s="52"/>
      <c r="AH7" s="24"/>
      <c r="AI7" s="181"/>
      <c r="AJ7" s="42"/>
      <c r="AK7" s="92"/>
      <c r="AL7" s="93"/>
      <c r="AM7" s="35"/>
      <c r="AN7" s="35"/>
      <c r="AO7" s="35"/>
      <c r="AP7" s="184"/>
      <c r="AQ7" s="65"/>
      <c r="AT7" s="24">
        <v>7</v>
      </c>
      <c r="AU7" s="24">
        <v>5.1</v>
      </c>
      <c r="AV7" s="24">
        <v>1</v>
      </c>
      <c r="AW7" s="24" t="s">
        <v>29</v>
      </c>
      <c r="AX7" s="24"/>
      <c r="AY7" s="43"/>
      <c r="AZ7" s="24">
        <v>0.625</v>
      </c>
      <c r="BA7" s="24"/>
      <c r="BB7" s="24"/>
      <c r="BC7" s="24"/>
      <c r="BD7" s="89" t="s">
        <v>177</v>
      </c>
    </row>
    <row r="8" spans="3:56" ht="34.5" customHeight="1">
      <c r="C8" s="127">
        <v>19</v>
      </c>
      <c r="D8" s="24">
        <v>15.3</v>
      </c>
      <c r="E8" s="35">
        <v>1</v>
      </c>
      <c r="F8" s="35"/>
      <c r="G8" s="35"/>
      <c r="H8" s="35"/>
      <c r="I8" s="35"/>
      <c r="J8" s="35"/>
      <c r="K8" s="35"/>
      <c r="L8" s="35"/>
      <c r="M8" s="42">
        <v>0.5</v>
      </c>
      <c r="N8" s="42"/>
      <c r="O8" s="93">
        <f t="shared" si="0"/>
        <v>0.1</v>
      </c>
      <c r="P8" s="17"/>
      <c r="Q8" s="126" t="s">
        <v>81</v>
      </c>
      <c r="T8" s="45">
        <v>9</v>
      </c>
      <c r="U8" s="45">
        <v>1.2</v>
      </c>
      <c r="V8" s="45">
        <v>1</v>
      </c>
      <c r="W8" s="45" t="s">
        <v>26</v>
      </c>
      <c r="X8" s="75"/>
      <c r="Y8" s="88">
        <v>0.525</v>
      </c>
      <c r="Z8" s="76">
        <v>0.2</v>
      </c>
      <c r="AA8" s="76"/>
      <c r="AB8" s="76"/>
      <c r="AC8" s="7" t="s">
        <v>147</v>
      </c>
      <c r="AE8" s="53"/>
      <c r="AF8" s="53"/>
      <c r="AG8" s="52"/>
      <c r="AH8" s="24"/>
      <c r="AI8" s="181"/>
      <c r="AJ8" s="42"/>
      <c r="AK8" s="92"/>
      <c r="AL8" s="93"/>
      <c r="AM8" s="35"/>
      <c r="AN8" s="35"/>
      <c r="AO8" s="35"/>
      <c r="AP8" s="184"/>
      <c r="AQ8" s="65"/>
      <c r="AT8" s="24">
        <v>14</v>
      </c>
      <c r="AU8" s="24">
        <v>1.4</v>
      </c>
      <c r="AV8" s="24">
        <v>1</v>
      </c>
      <c r="AW8" s="24" t="s">
        <v>28</v>
      </c>
      <c r="AX8" s="24"/>
      <c r="AY8" s="43"/>
      <c r="AZ8" s="24"/>
      <c r="BA8" s="68">
        <v>0.425</v>
      </c>
      <c r="BB8" s="35">
        <v>0.2</v>
      </c>
      <c r="BC8" s="35"/>
      <c r="BD8" s="89" t="s">
        <v>178</v>
      </c>
    </row>
    <row r="9" spans="3:56" ht="34.5" customHeight="1">
      <c r="C9" s="128">
        <v>27</v>
      </c>
      <c r="D9" s="24">
        <v>13.4</v>
      </c>
      <c r="E9" s="35">
        <v>1</v>
      </c>
      <c r="F9" s="35"/>
      <c r="G9" s="35"/>
      <c r="H9" s="35"/>
      <c r="I9" s="35"/>
      <c r="J9" s="35"/>
      <c r="K9" s="35"/>
      <c r="L9" s="35"/>
      <c r="M9" s="42">
        <v>0.5</v>
      </c>
      <c r="N9" s="92"/>
      <c r="O9" s="93">
        <f t="shared" si="0"/>
        <v>0.1</v>
      </c>
      <c r="P9" s="17"/>
      <c r="Q9" s="126" t="s">
        <v>80</v>
      </c>
      <c r="T9" s="45">
        <v>11</v>
      </c>
      <c r="U9" s="45">
        <v>9.4</v>
      </c>
      <c r="V9" s="45">
        <v>1</v>
      </c>
      <c r="W9" s="45" t="s">
        <v>26</v>
      </c>
      <c r="X9" s="75">
        <v>0.4</v>
      </c>
      <c r="Y9" s="88"/>
      <c r="Z9" s="76">
        <f>V9*0.1</f>
        <v>0.1</v>
      </c>
      <c r="AA9" s="76">
        <v>0.1</v>
      </c>
      <c r="AB9" s="76"/>
      <c r="AC9" s="89" t="s">
        <v>148</v>
      </c>
      <c r="AE9" s="53"/>
      <c r="AF9" s="53"/>
      <c r="AG9" s="52"/>
      <c r="AH9" s="24"/>
      <c r="AI9" s="181"/>
      <c r="AJ9" s="42"/>
      <c r="AK9" s="92"/>
      <c r="AL9" s="93"/>
      <c r="AM9" s="35"/>
      <c r="AN9" s="35"/>
      <c r="AO9" s="35"/>
      <c r="AP9" s="184"/>
      <c r="AQ9" s="65"/>
      <c r="AT9" s="24">
        <v>24</v>
      </c>
      <c r="AU9" s="35">
        <v>17.3</v>
      </c>
      <c r="AV9" s="24">
        <v>0.9</v>
      </c>
      <c r="AW9" s="24" t="s">
        <v>28</v>
      </c>
      <c r="AX9" s="24">
        <v>0.242</v>
      </c>
      <c r="AY9" s="43"/>
      <c r="AZ9" s="24"/>
      <c r="BA9" s="24"/>
      <c r="BB9" s="24"/>
      <c r="BC9" s="24">
        <v>0.32</v>
      </c>
      <c r="BD9" s="89" t="s">
        <v>179</v>
      </c>
    </row>
    <row r="10" spans="3:56" ht="34.5" customHeight="1" thickBot="1">
      <c r="C10" s="129">
        <v>27</v>
      </c>
      <c r="D10" s="130">
        <v>13.5</v>
      </c>
      <c r="E10" s="131">
        <v>1</v>
      </c>
      <c r="F10" s="131"/>
      <c r="G10" s="131"/>
      <c r="H10" s="131"/>
      <c r="I10" s="131"/>
      <c r="J10" s="131"/>
      <c r="K10" s="131"/>
      <c r="L10" s="131"/>
      <c r="M10" s="132"/>
      <c r="N10" s="133">
        <v>0.525</v>
      </c>
      <c r="O10" s="134">
        <f t="shared" si="0"/>
        <v>0.1</v>
      </c>
      <c r="P10" s="112"/>
      <c r="Q10" s="135" t="s">
        <v>82</v>
      </c>
      <c r="T10" s="45">
        <v>14</v>
      </c>
      <c r="U10" s="45">
        <v>4.2</v>
      </c>
      <c r="V10" s="45">
        <v>1</v>
      </c>
      <c r="W10" s="45" t="s">
        <v>26</v>
      </c>
      <c r="X10" s="75"/>
      <c r="Y10" s="88">
        <v>0.525</v>
      </c>
      <c r="Z10" s="76">
        <f>V10*0.1</f>
        <v>0.1</v>
      </c>
      <c r="AA10" s="76"/>
      <c r="AB10" s="76"/>
      <c r="AC10" s="89" t="s">
        <v>149</v>
      </c>
      <c r="AE10" s="53"/>
      <c r="AF10" s="53"/>
      <c r="AG10" s="52"/>
      <c r="AH10" s="24"/>
      <c r="AI10" s="181"/>
      <c r="AJ10" s="42"/>
      <c r="AK10" s="92"/>
      <c r="AL10" s="93"/>
      <c r="AM10" s="35"/>
      <c r="AN10" s="35"/>
      <c r="AO10" s="35"/>
      <c r="AP10" s="184"/>
      <c r="AQ10" s="65"/>
      <c r="AT10" s="24">
        <v>27</v>
      </c>
      <c r="AU10" s="37">
        <v>4.2</v>
      </c>
      <c r="AV10" s="24">
        <v>0.9</v>
      </c>
      <c r="AW10" s="24" t="s">
        <v>29</v>
      </c>
      <c r="AX10" s="24"/>
      <c r="AY10" s="43"/>
      <c r="AZ10" s="24">
        <v>0.562</v>
      </c>
      <c r="BA10" s="24"/>
      <c r="BB10" s="24"/>
      <c r="BC10" s="24"/>
      <c r="BD10" s="89" t="s">
        <v>180</v>
      </c>
    </row>
    <row r="11" spans="3:56" ht="34.5" customHeight="1">
      <c r="C11" s="117">
        <v>28</v>
      </c>
      <c r="D11" s="117">
        <v>7.3</v>
      </c>
      <c r="E11" s="118">
        <v>1</v>
      </c>
      <c r="F11" s="118"/>
      <c r="G11" s="118"/>
      <c r="H11" s="118"/>
      <c r="I11" s="118"/>
      <c r="J11" s="118"/>
      <c r="K11" s="118"/>
      <c r="L11" s="118"/>
      <c r="M11" s="119">
        <v>0.3</v>
      </c>
      <c r="N11" s="120">
        <v>0.2</v>
      </c>
      <c r="O11" s="121">
        <f t="shared" si="0"/>
        <v>0.1</v>
      </c>
      <c r="P11" s="122"/>
      <c r="Q11" s="123" t="s">
        <v>83</v>
      </c>
      <c r="T11" s="45">
        <v>19</v>
      </c>
      <c r="U11" s="45">
        <v>5.2</v>
      </c>
      <c r="V11" s="45">
        <v>1</v>
      </c>
      <c r="W11" s="45" t="s">
        <v>16</v>
      </c>
      <c r="X11" s="75">
        <v>0.225</v>
      </c>
      <c r="Y11" s="88"/>
      <c r="Z11" s="76"/>
      <c r="AA11" s="75">
        <f>V11*0.4</f>
        <v>0.4</v>
      </c>
      <c r="AB11" s="75"/>
      <c r="AC11" s="89" t="s">
        <v>150</v>
      </c>
      <c r="AE11" s="53"/>
      <c r="AF11" s="53"/>
      <c r="AG11" s="52"/>
      <c r="AH11" s="24"/>
      <c r="AI11" s="181"/>
      <c r="AJ11" s="42"/>
      <c r="AK11" s="92"/>
      <c r="AL11" s="93"/>
      <c r="AM11" s="42"/>
      <c r="AN11" s="42"/>
      <c r="AO11" s="42"/>
      <c r="AP11" s="69"/>
      <c r="AQ11" s="65"/>
      <c r="AT11" s="24">
        <v>27</v>
      </c>
      <c r="AU11" s="24">
        <v>4.3</v>
      </c>
      <c r="AV11" s="24">
        <v>0.9</v>
      </c>
      <c r="AW11" s="24" t="s">
        <v>29</v>
      </c>
      <c r="AX11" s="24"/>
      <c r="AY11" s="43"/>
      <c r="AZ11" s="24">
        <v>0.562</v>
      </c>
      <c r="BA11" s="24"/>
      <c r="BB11" s="24"/>
      <c r="BC11" s="24"/>
      <c r="BD11" s="89" t="s">
        <v>176</v>
      </c>
    </row>
    <row r="12" spans="3:56" ht="34.5" customHeight="1">
      <c r="C12" s="31">
        <v>29</v>
      </c>
      <c r="D12" s="24">
        <v>1.3</v>
      </c>
      <c r="E12" s="35">
        <v>1</v>
      </c>
      <c r="F12" s="35"/>
      <c r="G12" s="35"/>
      <c r="H12" s="35"/>
      <c r="I12" s="35"/>
      <c r="J12" s="35"/>
      <c r="K12" s="35"/>
      <c r="L12" s="35"/>
      <c r="M12" s="42">
        <v>0.2</v>
      </c>
      <c r="N12" s="92">
        <v>0.325</v>
      </c>
      <c r="O12" s="93">
        <f t="shared" si="0"/>
        <v>0.1</v>
      </c>
      <c r="P12" s="17"/>
      <c r="Q12" s="82" t="s">
        <v>84</v>
      </c>
      <c r="T12" s="45">
        <v>22</v>
      </c>
      <c r="U12" s="45">
        <v>9.3</v>
      </c>
      <c r="V12" s="45">
        <v>0.9</v>
      </c>
      <c r="W12" s="45" t="s">
        <v>26</v>
      </c>
      <c r="X12" s="75"/>
      <c r="Y12" s="88">
        <v>0.4</v>
      </c>
      <c r="Z12" s="76">
        <v>0.2</v>
      </c>
      <c r="AA12" s="68"/>
      <c r="AB12" s="68"/>
      <c r="AC12" s="89" t="s">
        <v>151</v>
      </c>
      <c r="AE12" s="53">
        <v>20</v>
      </c>
      <c r="AF12" s="53">
        <v>6.7</v>
      </c>
      <c r="AG12" s="52">
        <v>1</v>
      </c>
      <c r="AH12" s="24" t="s">
        <v>58</v>
      </c>
      <c r="AI12" s="181" t="s">
        <v>50</v>
      </c>
      <c r="AJ12" s="42"/>
      <c r="AK12" s="92"/>
      <c r="AL12" s="93">
        <v>0.3</v>
      </c>
      <c r="AM12" s="35">
        <v>0.4</v>
      </c>
      <c r="AN12" s="35"/>
      <c r="AO12" s="35"/>
      <c r="AP12" s="184"/>
      <c r="AQ12" s="89" t="s">
        <v>114</v>
      </c>
      <c r="AT12" s="24">
        <v>27</v>
      </c>
      <c r="AU12" s="24">
        <v>4.4</v>
      </c>
      <c r="AV12" s="24">
        <v>0.8</v>
      </c>
      <c r="AW12" s="24" t="s">
        <v>29</v>
      </c>
      <c r="AX12" s="24"/>
      <c r="AY12" s="43"/>
      <c r="AZ12" s="24">
        <v>0.5</v>
      </c>
      <c r="BA12" s="24"/>
      <c r="BB12" s="24"/>
      <c r="BC12" s="24"/>
      <c r="BD12" s="89" t="s">
        <v>180</v>
      </c>
    </row>
    <row r="13" spans="3:56" ht="34.5" customHeight="1">
      <c r="C13" s="31">
        <v>29</v>
      </c>
      <c r="D13" s="24">
        <v>1.4</v>
      </c>
      <c r="E13" s="35">
        <v>1</v>
      </c>
      <c r="F13" s="35"/>
      <c r="G13" s="35"/>
      <c r="H13" s="35"/>
      <c r="I13" s="35"/>
      <c r="J13" s="35"/>
      <c r="K13" s="35"/>
      <c r="L13" s="35"/>
      <c r="M13" s="42">
        <v>0.2</v>
      </c>
      <c r="N13" s="92">
        <v>0.325</v>
      </c>
      <c r="O13" s="93">
        <f t="shared" si="0"/>
        <v>0.1</v>
      </c>
      <c r="P13" s="17"/>
      <c r="Q13" s="82" t="s">
        <v>85</v>
      </c>
      <c r="T13" s="77">
        <v>24</v>
      </c>
      <c r="U13" s="45">
        <v>4.2</v>
      </c>
      <c r="V13" s="45">
        <v>0.9</v>
      </c>
      <c r="W13" s="45" t="s">
        <v>26</v>
      </c>
      <c r="X13" s="75">
        <v>0.362</v>
      </c>
      <c r="Y13" s="88"/>
      <c r="Z13" s="76">
        <v>0.2</v>
      </c>
      <c r="AA13" s="68"/>
      <c r="AB13" s="68"/>
      <c r="AC13" s="89" t="s">
        <v>152</v>
      </c>
      <c r="AE13" s="53">
        <v>21</v>
      </c>
      <c r="AF13" s="60">
        <v>1.1</v>
      </c>
      <c r="AG13" s="52">
        <v>1</v>
      </c>
      <c r="AH13" s="24" t="s">
        <v>29</v>
      </c>
      <c r="AI13" s="181" t="s">
        <v>50</v>
      </c>
      <c r="AJ13" s="42"/>
      <c r="AK13" s="92"/>
      <c r="AL13" s="93"/>
      <c r="AM13" s="35"/>
      <c r="AN13" s="42"/>
      <c r="AO13" s="35"/>
      <c r="AP13" s="184">
        <v>0.625</v>
      </c>
      <c r="AQ13" s="89" t="s">
        <v>115</v>
      </c>
      <c r="AT13" s="24">
        <v>27</v>
      </c>
      <c r="AU13" s="24">
        <v>4.5</v>
      </c>
      <c r="AV13" s="24">
        <v>1</v>
      </c>
      <c r="AW13" s="24" t="s">
        <v>29</v>
      </c>
      <c r="AX13" s="24"/>
      <c r="AY13" s="43"/>
      <c r="AZ13" s="24">
        <v>0.625</v>
      </c>
      <c r="BA13" s="24"/>
      <c r="BB13" s="24"/>
      <c r="BC13" s="24"/>
      <c r="BD13" s="89" t="s">
        <v>180</v>
      </c>
    </row>
    <row r="14" spans="3:56" ht="34.5" customHeight="1">
      <c r="C14" s="31">
        <v>30</v>
      </c>
      <c r="D14" s="24">
        <v>2.2</v>
      </c>
      <c r="E14" s="35">
        <v>1</v>
      </c>
      <c r="F14" s="35"/>
      <c r="G14" s="35"/>
      <c r="H14" s="35"/>
      <c r="I14" s="35"/>
      <c r="J14" s="35"/>
      <c r="K14" s="35"/>
      <c r="L14" s="35"/>
      <c r="M14" s="42"/>
      <c r="N14" s="92"/>
      <c r="O14" s="93">
        <f t="shared" si="0"/>
        <v>0.1</v>
      </c>
      <c r="P14" s="96">
        <v>0.5</v>
      </c>
      <c r="Q14" s="82" t="s">
        <v>87</v>
      </c>
      <c r="T14" s="45">
        <v>26</v>
      </c>
      <c r="U14" s="45">
        <v>3.1</v>
      </c>
      <c r="V14" s="45">
        <v>1</v>
      </c>
      <c r="W14" s="45" t="s">
        <v>26</v>
      </c>
      <c r="X14" s="75"/>
      <c r="Y14" s="88">
        <v>0.525</v>
      </c>
      <c r="Z14" s="76">
        <f>V14*0.1</f>
        <v>0.1</v>
      </c>
      <c r="AA14" s="68"/>
      <c r="AB14" s="68"/>
      <c r="AC14" s="89" t="s">
        <v>149</v>
      </c>
      <c r="AE14" s="53">
        <v>21</v>
      </c>
      <c r="AF14" s="60">
        <v>1.11</v>
      </c>
      <c r="AG14" s="52">
        <v>0.9</v>
      </c>
      <c r="AH14" s="83" t="s">
        <v>29</v>
      </c>
      <c r="AI14" s="71" t="s">
        <v>50</v>
      </c>
      <c r="AJ14" s="94"/>
      <c r="AK14" s="92"/>
      <c r="AL14" s="95"/>
      <c r="AM14" s="94"/>
      <c r="AN14" s="94"/>
      <c r="AO14" s="94"/>
      <c r="AP14" s="84">
        <v>0.562</v>
      </c>
      <c r="AQ14" s="89" t="s">
        <v>116</v>
      </c>
      <c r="AT14" s="24">
        <v>27</v>
      </c>
      <c r="AU14" s="35">
        <v>4.6</v>
      </c>
      <c r="AV14" s="24">
        <v>0.9</v>
      </c>
      <c r="AW14" s="24" t="s">
        <v>29</v>
      </c>
      <c r="AX14" s="24"/>
      <c r="AY14" s="43"/>
      <c r="AZ14" s="24">
        <v>0.562</v>
      </c>
      <c r="BA14" s="24"/>
      <c r="BB14" s="24"/>
      <c r="BC14" s="24"/>
      <c r="BD14" s="89" t="s">
        <v>180</v>
      </c>
    </row>
    <row r="15" spans="3:56" ht="34.5" customHeight="1">
      <c r="C15" s="80">
        <v>49</v>
      </c>
      <c r="D15" s="80">
        <v>9.3</v>
      </c>
      <c r="E15" s="30">
        <v>0.9</v>
      </c>
      <c r="F15" s="30"/>
      <c r="G15" s="30"/>
      <c r="H15" s="30"/>
      <c r="I15" s="30"/>
      <c r="J15" s="30"/>
      <c r="K15" s="30"/>
      <c r="L15" s="30"/>
      <c r="M15" s="42"/>
      <c r="N15" s="92"/>
      <c r="O15" s="93">
        <f t="shared" si="0"/>
        <v>0.09000000000000001</v>
      </c>
      <c r="P15" s="96">
        <v>0.45</v>
      </c>
      <c r="Q15" s="82" t="s">
        <v>86</v>
      </c>
      <c r="T15" s="45">
        <v>26</v>
      </c>
      <c r="U15" s="45">
        <v>13.1</v>
      </c>
      <c r="V15" s="45">
        <v>1</v>
      </c>
      <c r="W15" s="45" t="s">
        <v>26</v>
      </c>
      <c r="X15" s="75">
        <v>0.425</v>
      </c>
      <c r="Y15" s="88"/>
      <c r="Z15" s="76">
        <v>0.2</v>
      </c>
      <c r="AA15" s="68"/>
      <c r="AB15" s="68"/>
      <c r="AC15" s="89" t="s">
        <v>153</v>
      </c>
      <c r="AE15" s="53">
        <v>21</v>
      </c>
      <c r="AF15" s="60">
        <v>1.12</v>
      </c>
      <c r="AG15" s="52">
        <v>1</v>
      </c>
      <c r="AH15" s="83" t="s">
        <v>29</v>
      </c>
      <c r="AI15" s="71" t="s">
        <v>50</v>
      </c>
      <c r="AJ15" s="94"/>
      <c r="AK15" s="92"/>
      <c r="AL15" s="95"/>
      <c r="AM15" s="72"/>
      <c r="AN15" s="72"/>
      <c r="AO15" s="72"/>
      <c r="AP15" s="185">
        <v>0.625</v>
      </c>
      <c r="AQ15" s="89" t="s">
        <v>116</v>
      </c>
      <c r="AT15" s="24">
        <v>31</v>
      </c>
      <c r="AU15" s="24">
        <v>10.1</v>
      </c>
      <c r="AV15" s="24">
        <v>0.9</v>
      </c>
      <c r="AW15" s="24" t="s">
        <v>28</v>
      </c>
      <c r="AX15" s="24">
        <v>0.3</v>
      </c>
      <c r="AY15" s="43">
        <v>0.225</v>
      </c>
      <c r="AZ15" s="24"/>
      <c r="BA15" s="24"/>
      <c r="BB15" s="24"/>
      <c r="BC15" s="24"/>
      <c r="BD15" s="89" t="s">
        <v>180</v>
      </c>
    </row>
    <row r="16" spans="3:56" ht="34.5" customHeight="1">
      <c r="C16" s="80">
        <v>49</v>
      </c>
      <c r="D16" s="80">
        <v>9.4</v>
      </c>
      <c r="E16" s="30">
        <v>1</v>
      </c>
      <c r="F16" s="30"/>
      <c r="G16" s="30"/>
      <c r="H16" s="30"/>
      <c r="I16" s="30"/>
      <c r="J16" s="30"/>
      <c r="K16" s="30"/>
      <c r="L16" s="30"/>
      <c r="M16" s="42"/>
      <c r="N16" s="92"/>
      <c r="O16" s="93">
        <f t="shared" si="0"/>
        <v>0.1</v>
      </c>
      <c r="P16" s="96">
        <v>0.525</v>
      </c>
      <c r="Q16" s="82" t="s">
        <v>88</v>
      </c>
      <c r="T16" s="45">
        <v>26</v>
      </c>
      <c r="U16" s="45">
        <v>6.4</v>
      </c>
      <c r="V16" s="45">
        <v>1</v>
      </c>
      <c r="W16" s="45" t="s">
        <v>26</v>
      </c>
      <c r="X16" s="75"/>
      <c r="Y16" s="88">
        <v>0.525</v>
      </c>
      <c r="Z16" s="76">
        <v>0.2</v>
      </c>
      <c r="AA16" s="68"/>
      <c r="AB16" s="68"/>
      <c r="AC16" s="89" t="s">
        <v>154</v>
      </c>
      <c r="AE16" s="53">
        <v>21</v>
      </c>
      <c r="AF16" s="60">
        <v>1.13</v>
      </c>
      <c r="AG16" s="52">
        <v>0.9</v>
      </c>
      <c r="AH16" s="83" t="s">
        <v>29</v>
      </c>
      <c r="AI16" s="71" t="s">
        <v>50</v>
      </c>
      <c r="AJ16" s="94"/>
      <c r="AK16" s="92"/>
      <c r="AL16" s="95"/>
      <c r="AM16" s="72"/>
      <c r="AN16" s="72"/>
      <c r="AO16" s="72"/>
      <c r="AP16" s="84">
        <v>0.562</v>
      </c>
      <c r="AQ16" s="89" t="s">
        <v>116</v>
      </c>
      <c r="AT16" s="24">
        <v>32</v>
      </c>
      <c r="AU16" s="24">
        <v>3.1</v>
      </c>
      <c r="AV16" s="24">
        <v>1</v>
      </c>
      <c r="AW16" s="24" t="s">
        <v>28</v>
      </c>
      <c r="AX16" s="24">
        <v>0.3</v>
      </c>
      <c r="AY16" s="43"/>
      <c r="AZ16" s="24"/>
      <c r="BA16" s="24"/>
      <c r="BB16" s="24">
        <v>0.325</v>
      </c>
      <c r="BC16" s="24"/>
      <c r="BD16" s="89" t="s">
        <v>180</v>
      </c>
    </row>
    <row r="17" spans="3:56" ht="34.5" customHeight="1">
      <c r="C17" s="61">
        <v>49</v>
      </c>
      <c r="D17" s="24">
        <v>11</v>
      </c>
      <c r="E17" s="35">
        <v>0.9</v>
      </c>
      <c r="F17" s="35"/>
      <c r="G17" s="35"/>
      <c r="H17" s="35"/>
      <c r="I17" s="35"/>
      <c r="J17" s="35"/>
      <c r="K17" s="35"/>
      <c r="L17" s="35"/>
      <c r="M17" s="42">
        <v>0.3</v>
      </c>
      <c r="N17" s="92">
        <v>0.2</v>
      </c>
      <c r="O17" s="93">
        <f t="shared" si="0"/>
        <v>0.09000000000000001</v>
      </c>
      <c r="P17" s="17"/>
      <c r="Q17" s="82" t="s">
        <v>89</v>
      </c>
      <c r="T17" s="45">
        <v>27</v>
      </c>
      <c r="U17" s="45">
        <v>3.5</v>
      </c>
      <c r="V17" s="45">
        <v>1</v>
      </c>
      <c r="W17" s="45" t="s">
        <v>26</v>
      </c>
      <c r="X17" s="75">
        <v>0.125</v>
      </c>
      <c r="Y17" s="88"/>
      <c r="Z17" s="76"/>
      <c r="AA17" s="75">
        <f>V17*0.4</f>
        <v>0.4</v>
      </c>
      <c r="AB17" s="75"/>
      <c r="AC17" s="89" t="s">
        <v>155</v>
      </c>
      <c r="AE17" s="53">
        <v>22</v>
      </c>
      <c r="AF17" s="53">
        <v>6.1</v>
      </c>
      <c r="AG17" s="52">
        <v>1</v>
      </c>
      <c r="AH17" s="24" t="s">
        <v>26</v>
      </c>
      <c r="AI17" s="181" t="s">
        <v>50</v>
      </c>
      <c r="AJ17" s="42"/>
      <c r="AK17" s="92"/>
      <c r="AL17" s="17"/>
      <c r="AM17" s="17"/>
      <c r="AN17" s="35"/>
      <c r="AO17" s="35"/>
      <c r="AP17" s="184">
        <v>0.625</v>
      </c>
      <c r="AQ17" s="89" t="s">
        <v>117</v>
      </c>
      <c r="AT17" s="24">
        <v>32</v>
      </c>
      <c r="AU17" s="24">
        <v>3.2</v>
      </c>
      <c r="AV17" s="24">
        <v>1</v>
      </c>
      <c r="AW17" s="24" t="s">
        <v>28</v>
      </c>
      <c r="AX17" s="24">
        <v>0.325</v>
      </c>
      <c r="AY17" s="43">
        <v>0.3</v>
      </c>
      <c r="AZ17" s="24"/>
      <c r="BA17" s="24"/>
      <c r="BB17" s="24"/>
      <c r="BC17" s="24"/>
      <c r="BD17" s="89" t="s">
        <v>180</v>
      </c>
    </row>
    <row r="18" spans="3:56" ht="34.5" customHeight="1">
      <c r="C18" s="24">
        <v>50</v>
      </c>
      <c r="D18" s="24">
        <v>7</v>
      </c>
      <c r="E18" s="35">
        <v>0.2</v>
      </c>
      <c r="F18" s="35"/>
      <c r="G18" s="35"/>
      <c r="H18" s="35"/>
      <c r="I18" s="35"/>
      <c r="J18" s="35"/>
      <c r="K18" s="35"/>
      <c r="L18" s="35"/>
      <c r="M18" s="42"/>
      <c r="N18" s="92"/>
      <c r="O18" s="93">
        <v>0.125</v>
      </c>
      <c r="P18" s="17"/>
      <c r="Q18" s="82" t="s">
        <v>75</v>
      </c>
      <c r="T18" s="45">
        <v>27</v>
      </c>
      <c r="U18" s="45">
        <v>3.6</v>
      </c>
      <c r="V18" s="45">
        <v>1</v>
      </c>
      <c r="W18" s="45" t="s">
        <v>26</v>
      </c>
      <c r="X18" s="75"/>
      <c r="Y18" s="88">
        <v>0.525</v>
      </c>
      <c r="Z18" s="76">
        <f>V18*0.1</f>
        <v>0.1</v>
      </c>
      <c r="AA18" s="68"/>
      <c r="AB18" s="68"/>
      <c r="AC18" s="89" t="s">
        <v>156</v>
      </c>
      <c r="AE18" s="53">
        <v>23</v>
      </c>
      <c r="AF18" s="53">
        <v>6.3</v>
      </c>
      <c r="AG18" s="52">
        <v>0.8</v>
      </c>
      <c r="AH18" s="24" t="s">
        <v>16</v>
      </c>
      <c r="AI18" s="181" t="s">
        <v>50</v>
      </c>
      <c r="AJ18" s="42">
        <v>0.4</v>
      </c>
      <c r="AK18" s="92"/>
      <c r="AL18" s="93">
        <v>0.1</v>
      </c>
      <c r="AM18" s="35"/>
      <c r="AN18" s="35"/>
      <c r="AO18" s="35"/>
      <c r="AP18" s="184"/>
      <c r="AQ18" s="89" t="s">
        <v>118</v>
      </c>
      <c r="AT18" s="24">
        <v>33</v>
      </c>
      <c r="AU18" s="24">
        <v>8.2</v>
      </c>
      <c r="AV18" s="24">
        <v>1</v>
      </c>
      <c r="AW18" s="24" t="s">
        <v>28</v>
      </c>
      <c r="AX18" s="24">
        <v>0.325</v>
      </c>
      <c r="AY18" s="43">
        <v>0.3</v>
      </c>
      <c r="AZ18" s="24"/>
      <c r="BA18" s="24"/>
      <c r="BB18" s="24"/>
      <c r="BC18" s="24"/>
      <c r="BD18" s="89" t="s">
        <v>180</v>
      </c>
    </row>
    <row r="19" spans="3:56" ht="34.5" customHeight="1">
      <c r="C19" s="86">
        <v>63</v>
      </c>
      <c r="D19" s="86">
        <v>6</v>
      </c>
      <c r="E19" s="87">
        <v>0.5</v>
      </c>
      <c r="F19" s="87"/>
      <c r="G19" s="87"/>
      <c r="H19" s="87"/>
      <c r="I19" s="87"/>
      <c r="J19" s="87"/>
      <c r="K19" s="87"/>
      <c r="L19" s="87"/>
      <c r="M19" s="94"/>
      <c r="N19" s="92"/>
      <c r="O19" s="95"/>
      <c r="P19" s="17">
        <v>0.3</v>
      </c>
      <c r="Q19" s="82" t="s">
        <v>76</v>
      </c>
      <c r="T19" s="45">
        <v>27</v>
      </c>
      <c r="U19" s="45">
        <v>7</v>
      </c>
      <c r="V19" s="45">
        <v>0.7</v>
      </c>
      <c r="W19" s="45" t="s">
        <v>51</v>
      </c>
      <c r="X19" s="75">
        <v>0.367</v>
      </c>
      <c r="Y19" s="88"/>
      <c r="Z19" s="76">
        <f>V19*0.1</f>
        <v>0.06999999999999999</v>
      </c>
      <c r="AA19" s="68"/>
      <c r="AB19" s="68"/>
      <c r="AC19" s="89" t="s">
        <v>157</v>
      </c>
      <c r="AE19" s="53">
        <v>23</v>
      </c>
      <c r="AF19" s="53">
        <v>6.4</v>
      </c>
      <c r="AG19" s="52">
        <v>1</v>
      </c>
      <c r="AH19" s="24" t="s">
        <v>16</v>
      </c>
      <c r="AI19" s="181" t="s">
        <v>50</v>
      </c>
      <c r="AJ19" s="42"/>
      <c r="AK19" s="92"/>
      <c r="AL19" s="93">
        <f>AG19*0.1</f>
        <v>0.1</v>
      </c>
      <c r="AM19" s="35"/>
      <c r="AN19" s="42">
        <f>AG19*0.5</f>
        <v>0.5</v>
      </c>
      <c r="AO19" s="35"/>
      <c r="AP19" s="184"/>
      <c r="AQ19" s="89" t="s">
        <v>119</v>
      </c>
      <c r="AT19" s="24">
        <v>33</v>
      </c>
      <c r="AU19" s="24">
        <v>8.3</v>
      </c>
      <c r="AV19" s="24">
        <v>1</v>
      </c>
      <c r="AW19" s="24" t="s">
        <v>28</v>
      </c>
      <c r="AX19" s="24">
        <v>0.425</v>
      </c>
      <c r="AY19" s="43">
        <v>0.2</v>
      </c>
      <c r="AZ19" s="24"/>
      <c r="BA19" s="24"/>
      <c r="BB19" s="24"/>
      <c r="BC19" s="24"/>
      <c r="BD19" s="89" t="s">
        <v>180</v>
      </c>
    </row>
    <row r="20" spans="3:56" ht="34.5" customHeight="1">
      <c r="C20" s="31">
        <v>64</v>
      </c>
      <c r="D20" s="31">
        <v>4.3</v>
      </c>
      <c r="E20" s="30">
        <v>0.9</v>
      </c>
      <c r="F20" s="30"/>
      <c r="G20" s="30"/>
      <c r="H20" s="30"/>
      <c r="I20" s="30"/>
      <c r="J20" s="30"/>
      <c r="K20" s="30"/>
      <c r="L20" s="30"/>
      <c r="M20" s="42">
        <v>0.1</v>
      </c>
      <c r="N20" s="92">
        <v>0.425</v>
      </c>
      <c r="O20" s="93">
        <f t="shared" si="0"/>
        <v>0.09000000000000001</v>
      </c>
      <c r="P20" s="17"/>
      <c r="Q20" s="82" t="s">
        <v>90</v>
      </c>
      <c r="T20" s="44">
        <v>27</v>
      </c>
      <c r="U20" s="44">
        <v>18</v>
      </c>
      <c r="V20" s="44"/>
      <c r="W20" s="44" t="s">
        <v>27</v>
      </c>
      <c r="X20" s="75"/>
      <c r="Y20" s="88"/>
      <c r="Z20" s="74"/>
      <c r="AA20" s="68"/>
      <c r="AB20" s="68"/>
      <c r="AC20" s="65" t="s">
        <v>52</v>
      </c>
      <c r="AE20" s="53"/>
      <c r="AF20" s="53"/>
      <c r="AG20" s="52"/>
      <c r="AH20" s="24"/>
      <c r="AI20" s="181"/>
      <c r="AJ20" s="42"/>
      <c r="AK20" s="92"/>
      <c r="AL20" s="93"/>
      <c r="AM20" s="35"/>
      <c r="AN20" s="35"/>
      <c r="AO20" s="35"/>
      <c r="AP20" s="184"/>
      <c r="AQ20" s="65"/>
      <c r="AT20" s="24">
        <v>33</v>
      </c>
      <c r="AU20" s="24">
        <v>11.1</v>
      </c>
      <c r="AV20" s="24">
        <v>1</v>
      </c>
      <c r="AW20" s="24" t="s">
        <v>28</v>
      </c>
      <c r="AX20" s="24">
        <v>0.3</v>
      </c>
      <c r="AY20" s="43">
        <v>0.325</v>
      </c>
      <c r="AZ20" s="24"/>
      <c r="BA20" s="24"/>
      <c r="BB20" s="24"/>
      <c r="BC20" s="24"/>
      <c r="BD20" s="89" t="s">
        <v>180</v>
      </c>
    </row>
    <row r="21" spans="3:56" ht="34.5" customHeight="1">
      <c r="C21" s="31">
        <v>64</v>
      </c>
      <c r="D21" s="31">
        <v>4.4</v>
      </c>
      <c r="E21" s="30">
        <v>1</v>
      </c>
      <c r="F21" s="30"/>
      <c r="G21" s="30"/>
      <c r="H21" s="30"/>
      <c r="I21" s="30"/>
      <c r="J21" s="30"/>
      <c r="K21" s="30"/>
      <c r="L21" s="30"/>
      <c r="M21" s="42">
        <v>0.3</v>
      </c>
      <c r="N21" s="92">
        <v>0.2</v>
      </c>
      <c r="O21" s="93">
        <f t="shared" si="0"/>
        <v>0.1</v>
      </c>
      <c r="P21" s="17"/>
      <c r="Q21" s="82" t="s">
        <v>92</v>
      </c>
      <c r="T21" s="45">
        <v>34</v>
      </c>
      <c r="U21" s="45">
        <v>3.3</v>
      </c>
      <c r="V21" s="45">
        <v>0.8</v>
      </c>
      <c r="W21" s="45" t="s">
        <v>16</v>
      </c>
      <c r="X21" s="75"/>
      <c r="Y21" s="88">
        <v>0.525</v>
      </c>
      <c r="Z21" s="76">
        <f>V21*0.1</f>
        <v>0.08000000000000002</v>
      </c>
      <c r="AA21" s="68"/>
      <c r="AB21" s="68"/>
      <c r="AC21" s="89" t="s">
        <v>158</v>
      </c>
      <c r="AE21" s="53"/>
      <c r="AF21" s="53"/>
      <c r="AG21" s="52"/>
      <c r="AH21" s="24"/>
      <c r="AI21" s="181"/>
      <c r="AJ21" s="42"/>
      <c r="AK21" s="92"/>
      <c r="AL21" s="93"/>
      <c r="AM21" s="35"/>
      <c r="AN21" s="35"/>
      <c r="AO21" s="35"/>
      <c r="AP21" s="184"/>
      <c r="AQ21" s="65"/>
      <c r="AT21" s="24">
        <v>33</v>
      </c>
      <c r="AU21" s="24">
        <v>8.4</v>
      </c>
      <c r="AV21" s="24">
        <v>1</v>
      </c>
      <c r="AW21" s="24" t="s">
        <v>28</v>
      </c>
      <c r="AX21" s="24">
        <v>0.3</v>
      </c>
      <c r="AY21" s="43">
        <v>0.325</v>
      </c>
      <c r="AZ21" s="24"/>
      <c r="BA21" s="24"/>
      <c r="BB21" s="24"/>
      <c r="BC21" s="24"/>
      <c r="BD21" s="89" t="s">
        <v>180</v>
      </c>
    </row>
    <row r="22" spans="3:56" ht="34.5" customHeight="1">
      <c r="C22" s="24">
        <v>66</v>
      </c>
      <c r="D22" s="24">
        <v>16.1</v>
      </c>
      <c r="E22" s="35">
        <v>1</v>
      </c>
      <c r="F22" s="35"/>
      <c r="G22" s="35"/>
      <c r="H22" s="35"/>
      <c r="I22" s="35"/>
      <c r="J22" s="35"/>
      <c r="K22" s="35"/>
      <c r="L22" s="35"/>
      <c r="M22" s="42">
        <v>0.1</v>
      </c>
      <c r="N22" s="92">
        <v>0.425</v>
      </c>
      <c r="O22" s="93">
        <f t="shared" si="0"/>
        <v>0.1</v>
      </c>
      <c r="P22" s="17"/>
      <c r="Q22" s="82" t="s">
        <v>91</v>
      </c>
      <c r="T22" s="45">
        <v>36</v>
      </c>
      <c r="U22" s="45">
        <v>14.2</v>
      </c>
      <c r="V22" s="45">
        <v>1</v>
      </c>
      <c r="W22" s="45" t="s">
        <v>16</v>
      </c>
      <c r="X22" s="75"/>
      <c r="Y22" s="88">
        <v>0.525</v>
      </c>
      <c r="Z22" s="76">
        <f>V22*0.1</f>
        <v>0.1</v>
      </c>
      <c r="AA22" s="68"/>
      <c r="AB22" s="68"/>
      <c r="AC22" s="89" t="s">
        <v>156</v>
      </c>
      <c r="AE22" s="53"/>
      <c r="AF22" s="53"/>
      <c r="AG22" s="52"/>
      <c r="AH22" s="24"/>
      <c r="AI22" s="181"/>
      <c r="AJ22" s="42"/>
      <c r="AK22" s="92"/>
      <c r="AL22" s="93"/>
      <c r="AM22" s="35"/>
      <c r="AN22" s="35"/>
      <c r="AO22" s="35"/>
      <c r="AP22" s="184"/>
      <c r="AQ22" s="65"/>
      <c r="AT22" s="24">
        <v>34</v>
      </c>
      <c r="AU22" s="35">
        <v>15.6</v>
      </c>
      <c r="AV22" s="24">
        <v>0.9</v>
      </c>
      <c r="AW22" s="24" t="s">
        <v>28</v>
      </c>
      <c r="AX22" s="24">
        <v>0.562</v>
      </c>
      <c r="AY22" s="43"/>
      <c r="AZ22" s="24"/>
      <c r="BA22" s="24"/>
      <c r="BB22" s="24"/>
      <c r="BC22" s="24"/>
      <c r="BD22" s="89" t="s">
        <v>181</v>
      </c>
    </row>
    <row r="23" spans="3:56" ht="34.5" customHeight="1">
      <c r="C23" s="24">
        <v>68</v>
      </c>
      <c r="D23" s="24">
        <v>10.4</v>
      </c>
      <c r="E23" s="35">
        <v>1</v>
      </c>
      <c r="F23" s="35"/>
      <c r="G23" s="35"/>
      <c r="H23" s="35"/>
      <c r="I23" s="35"/>
      <c r="J23" s="35"/>
      <c r="K23" s="35"/>
      <c r="L23" s="35"/>
      <c r="M23" s="42">
        <v>0.325</v>
      </c>
      <c r="N23" s="92">
        <v>0.2</v>
      </c>
      <c r="O23" s="93">
        <f t="shared" si="0"/>
        <v>0.1</v>
      </c>
      <c r="P23" s="17"/>
      <c r="Q23" s="82" t="s">
        <v>74</v>
      </c>
      <c r="T23" s="45">
        <v>36</v>
      </c>
      <c r="U23" s="45">
        <v>18.1</v>
      </c>
      <c r="V23" s="45">
        <v>1</v>
      </c>
      <c r="W23" s="45" t="s">
        <v>26</v>
      </c>
      <c r="X23" s="75">
        <v>0.325</v>
      </c>
      <c r="Y23" s="88"/>
      <c r="Z23" s="76">
        <v>0.3</v>
      </c>
      <c r="AA23" s="68"/>
      <c r="AB23" s="68"/>
      <c r="AC23" s="89" t="s">
        <v>159</v>
      </c>
      <c r="AE23" s="53"/>
      <c r="AF23" s="53"/>
      <c r="AG23" s="52"/>
      <c r="AH23" s="24"/>
      <c r="AI23" s="181"/>
      <c r="AJ23" s="42"/>
      <c r="AK23" s="92"/>
      <c r="AL23" s="93"/>
      <c r="AM23" s="35"/>
      <c r="AN23" s="35"/>
      <c r="AO23" s="35"/>
      <c r="AP23" s="184"/>
      <c r="AQ23" s="65"/>
      <c r="AT23" s="24">
        <v>38</v>
      </c>
      <c r="AU23" s="35">
        <v>1.1</v>
      </c>
      <c r="AV23" s="24">
        <v>1</v>
      </c>
      <c r="AW23" s="24" t="s">
        <v>29</v>
      </c>
      <c r="AX23" s="24"/>
      <c r="AY23" s="43"/>
      <c r="AZ23" s="24">
        <v>0.625</v>
      </c>
      <c r="BA23" s="24"/>
      <c r="BB23" s="24"/>
      <c r="BC23" s="24"/>
      <c r="BD23" s="89" t="s">
        <v>180</v>
      </c>
    </row>
    <row r="24" spans="3:56" ht="34.5" customHeight="1">
      <c r="C24" s="31">
        <v>69</v>
      </c>
      <c r="D24" s="31">
        <v>27.1</v>
      </c>
      <c r="E24" s="30">
        <v>0.9</v>
      </c>
      <c r="F24" s="30"/>
      <c r="G24" s="30"/>
      <c r="H24" s="30"/>
      <c r="I24" s="30"/>
      <c r="J24" s="30"/>
      <c r="K24" s="30"/>
      <c r="L24" s="30"/>
      <c r="M24" s="42">
        <v>0.1</v>
      </c>
      <c r="N24" s="92">
        <v>0.425</v>
      </c>
      <c r="O24" s="93">
        <f t="shared" si="0"/>
        <v>0.09000000000000001</v>
      </c>
      <c r="P24" s="17"/>
      <c r="Q24" s="82" t="s">
        <v>94</v>
      </c>
      <c r="T24" s="45">
        <v>37</v>
      </c>
      <c r="U24" s="45">
        <v>13.1</v>
      </c>
      <c r="V24" s="45">
        <v>1</v>
      </c>
      <c r="W24" s="45" t="s">
        <v>26</v>
      </c>
      <c r="X24" s="75"/>
      <c r="Y24" s="88">
        <v>0.525</v>
      </c>
      <c r="Z24" s="76">
        <f>V24*0.1</f>
        <v>0.1</v>
      </c>
      <c r="AA24" s="68"/>
      <c r="AB24" s="68"/>
      <c r="AC24" s="89" t="s">
        <v>156</v>
      </c>
      <c r="AE24" s="53">
        <v>42</v>
      </c>
      <c r="AF24" s="53">
        <v>9.4</v>
      </c>
      <c r="AG24" s="52">
        <v>0.8</v>
      </c>
      <c r="AH24" s="24" t="s">
        <v>26</v>
      </c>
      <c r="AI24" s="181" t="s">
        <v>50</v>
      </c>
      <c r="AJ24" s="42">
        <v>0.3</v>
      </c>
      <c r="AK24" s="92"/>
      <c r="AL24" s="93">
        <v>0.2</v>
      </c>
      <c r="AM24" s="35"/>
      <c r="AN24" s="35"/>
      <c r="AO24" s="35"/>
      <c r="AP24" s="184"/>
      <c r="AQ24" s="89" t="s">
        <v>120</v>
      </c>
      <c r="AT24" s="24">
        <v>41</v>
      </c>
      <c r="AU24" s="35">
        <v>1.1</v>
      </c>
      <c r="AV24" s="24">
        <v>1</v>
      </c>
      <c r="AW24" s="24" t="s">
        <v>29</v>
      </c>
      <c r="AX24" s="24"/>
      <c r="AY24" s="43"/>
      <c r="AZ24" s="24">
        <v>0.625</v>
      </c>
      <c r="BA24" s="24"/>
      <c r="BB24" s="24"/>
      <c r="BC24" s="24"/>
      <c r="BD24" s="89" t="s">
        <v>179</v>
      </c>
    </row>
    <row r="25" spans="3:56" ht="34.5" customHeight="1">
      <c r="C25" s="24">
        <v>69</v>
      </c>
      <c r="D25" s="24">
        <v>27.2</v>
      </c>
      <c r="E25" s="35">
        <v>0.9</v>
      </c>
      <c r="F25" s="35"/>
      <c r="G25" s="35"/>
      <c r="H25" s="35"/>
      <c r="I25" s="35"/>
      <c r="J25" s="35"/>
      <c r="K25" s="35"/>
      <c r="L25" s="35"/>
      <c r="M25" s="42">
        <v>0.1</v>
      </c>
      <c r="N25" s="92">
        <v>0.425</v>
      </c>
      <c r="O25" s="93">
        <f t="shared" si="0"/>
        <v>0.09000000000000001</v>
      </c>
      <c r="P25" s="17"/>
      <c r="Q25" s="82" t="s">
        <v>93</v>
      </c>
      <c r="T25" s="45">
        <v>38</v>
      </c>
      <c r="U25" s="45">
        <v>11.7</v>
      </c>
      <c r="V25" s="45">
        <v>1</v>
      </c>
      <c r="W25" s="45" t="s">
        <v>26</v>
      </c>
      <c r="X25" s="75">
        <v>0.325</v>
      </c>
      <c r="Y25" s="88"/>
      <c r="Z25" s="76">
        <v>0.3</v>
      </c>
      <c r="AA25" s="68"/>
      <c r="AB25" s="68"/>
      <c r="AC25" s="89" t="s">
        <v>160</v>
      </c>
      <c r="AE25" s="53">
        <v>53</v>
      </c>
      <c r="AF25" s="53">
        <v>7</v>
      </c>
      <c r="AG25" s="52">
        <v>1</v>
      </c>
      <c r="AH25" s="24" t="s">
        <v>58</v>
      </c>
      <c r="AI25" s="181" t="s">
        <v>50</v>
      </c>
      <c r="AJ25" s="42"/>
      <c r="AK25" s="92"/>
      <c r="AL25" s="93">
        <v>0.2</v>
      </c>
      <c r="AM25" s="35"/>
      <c r="AN25" s="35">
        <v>0.2</v>
      </c>
      <c r="AO25" s="35"/>
      <c r="AP25" s="184">
        <v>0.2</v>
      </c>
      <c r="AQ25" s="89" t="s">
        <v>121</v>
      </c>
      <c r="AT25" s="24">
        <v>53</v>
      </c>
      <c r="AU25" s="24">
        <v>18.1</v>
      </c>
      <c r="AV25" s="24">
        <v>1</v>
      </c>
      <c r="AW25" s="24" t="s">
        <v>29</v>
      </c>
      <c r="AX25" s="24"/>
      <c r="AY25" s="43"/>
      <c r="AZ25" s="24">
        <v>0.625</v>
      </c>
      <c r="BA25" s="24"/>
      <c r="BB25" s="24"/>
      <c r="BC25" s="24"/>
      <c r="BD25" s="89" t="s">
        <v>182</v>
      </c>
    </row>
    <row r="26" spans="3:56" ht="34.5" customHeight="1">
      <c r="C26" s="24">
        <v>70</v>
      </c>
      <c r="D26" s="24">
        <v>3.9</v>
      </c>
      <c r="E26" s="35">
        <v>0.6</v>
      </c>
      <c r="F26" s="35"/>
      <c r="G26" s="35"/>
      <c r="H26" s="35"/>
      <c r="I26" s="35"/>
      <c r="J26" s="35"/>
      <c r="K26" s="35"/>
      <c r="L26" s="35"/>
      <c r="M26" s="42"/>
      <c r="N26" s="92"/>
      <c r="O26" s="93">
        <v>0.1</v>
      </c>
      <c r="P26" s="96">
        <v>0.3</v>
      </c>
      <c r="Q26" s="82" t="s">
        <v>95</v>
      </c>
      <c r="T26" s="45">
        <v>38</v>
      </c>
      <c r="U26" s="45">
        <v>11.8</v>
      </c>
      <c r="V26" s="45">
        <v>1</v>
      </c>
      <c r="W26" s="45" t="s">
        <v>26</v>
      </c>
      <c r="X26" s="75"/>
      <c r="Y26" s="88">
        <v>0.525</v>
      </c>
      <c r="Z26" s="76">
        <f>V26*0.1</f>
        <v>0.1</v>
      </c>
      <c r="AA26" s="68"/>
      <c r="AB26" s="68"/>
      <c r="AC26" s="89" t="s">
        <v>156</v>
      </c>
      <c r="AE26" s="53">
        <v>61</v>
      </c>
      <c r="AF26" s="53">
        <v>7.3</v>
      </c>
      <c r="AG26" s="52">
        <v>1</v>
      </c>
      <c r="AH26" s="83" t="s">
        <v>29</v>
      </c>
      <c r="AI26" s="71" t="s">
        <v>50</v>
      </c>
      <c r="AJ26" s="94"/>
      <c r="AK26" s="92"/>
      <c r="AL26" s="95"/>
      <c r="AM26" s="72"/>
      <c r="AN26" s="72"/>
      <c r="AO26" s="72"/>
      <c r="AP26" s="186">
        <v>0.6</v>
      </c>
      <c r="AQ26" s="89" t="s">
        <v>122</v>
      </c>
      <c r="AT26" s="24">
        <v>54</v>
      </c>
      <c r="AU26" s="24">
        <v>3.4</v>
      </c>
      <c r="AV26" s="24">
        <v>1</v>
      </c>
      <c r="AW26" s="24" t="s">
        <v>16</v>
      </c>
      <c r="AX26" s="24">
        <v>0.3</v>
      </c>
      <c r="AY26" s="43"/>
      <c r="AZ26" s="24"/>
      <c r="BA26" s="24">
        <v>0.325</v>
      </c>
      <c r="BB26" s="24"/>
      <c r="BC26" s="24"/>
      <c r="BD26" s="89" t="s">
        <v>183</v>
      </c>
    </row>
    <row r="27" spans="3:56" ht="34.5" customHeight="1">
      <c r="C27" s="31">
        <v>70</v>
      </c>
      <c r="D27" s="31">
        <v>24.3</v>
      </c>
      <c r="E27" s="30">
        <v>1</v>
      </c>
      <c r="F27" s="30"/>
      <c r="G27" s="30"/>
      <c r="H27" s="30"/>
      <c r="I27" s="30"/>
      <c r="J27" s="30"/>
      <c r="K27" s="30"/>
      <c r="L27" s="30"/>
      <c r="M27" s="42"/>
      <c r="N27" s="92">
        <v>0.525</v>
      </c>
      <c r="O27" s="93">
        <f t="shared" si="0"/>
        <v>0.1</v>
      </c>
      <c r="P27" s="17"/>
      <c r="Q27" s="82" t="s">
        <v>96</v>
      </c>
      <c r="T27" s="45">
        <v>39</v>
      </c>
      <c r="U27" s="45">
        <v>6.1</v>
      </c>
      <c r="V27" s="45">
        <v>0.8</v>
      </c>
      <c r="W27" s="45" t="s">
        <v>16</v>
      </c>
      <c r="X27" s="75">
        <v>0.525</v>
      </c>
      <c r="Y27" s="88"/>
      <c r="Z27" s="76">
        <v>0.1</v>
      </c>
      <c r="AA27" s="68"/>
      <c r="AB27" s="68"/>
      <c r="AC27" s="89" t="s">
        <v>161</v>
      </c>
      <c r="AE27" s="53">
        <v>62</v>
      </c>
      <c r="AF27" s="53">
        <v>2.5</v>
      </c>
      <c r="AG27" s="52">
        <v>1</v>
      </c>
      <c r="AH27" s="24" t="s">
        <v>26</v>
      </c>
      <c r="AI27" s="181" t="s">
        <v>50</v>
      </c>
      <c r="AJ27" s="42">
        <v>0.325</v>
      </c>
      <c r="AK27" s="92"/>
      <c r="AL27" s="93">
        <v>0.3</v>
      </c>
      <c r="AM27" s="30"/>
      <c r="AN27" s="30"/>
      <c r="AO27" s="30"/>
      <c r="AP27" s="187"/>
      <c r="AQ27" s="89" t="s">
        <v>125</v>
      </c>
      <c r="AT27" s="24">
        <v>54</v>
      </c>
      <c r="AU27" s="24">
        <v>3.5</v>
      </c>
      <c r="AV27" s="24">
        <v>1</v>
      </c>
      <c r="AW27" s="24" t="s">
        <v>16</v>
      </c>
      <c r="AX27" s="24">
        <v>0.325</v>
      </c>
      <c r="AY27" s="43">
        <v>0.3</v>
      </c>
      <c r="AZ27" s="24"/>
      <c r="BA27" s="24"/>
      <c r="BB27" s="24"/>
      <c r="BC27" s="24"/>
      <c r="BD27" s="89" t="s">
        <v>184</v>
      </c>
    </row>
    <row r="28" spans="3:56" ht="34.5" customHeight="1">
      <c r="C28" s="24">
        <v>71</v>
      </c>
      <c r="D28" s="24">
        <v>21.1</v>
      </c>
      <c r="E28" s="35">
        <v>1</v>
      </c>
      <c r="F28" s="35"/>
      <c r="G28" s="35"/>
      <c r="H28" s="35"/>
      <c r="I28" s="35"/>
      <c r="J28" s="35"/>
      <c r="K28" s="35"/>
      <c r="L28" s="35"/>
      <c r="M28" s="42">
        <v>0.325</v>
      </c>
      <c r="N28" s="92">
        <v>0.2</v>
      </c>
      <c r="O28" s="93">
        <f t="shared" si="0"/>
        <v>0.1</v>
      </c>
      <c r="P28" s="17"/>
      <c r="Q28" s="82" t="s">
        <v>97</v>
      </c>
      <c r="T28" s="45">
        <v>49</v>
      </c>
      <c r="U28" s="45">
        <v>4.3</v>
      </c>
      <c r="V28" s="45">
        <v>1</v>
      </c>
      <c r="W28" s="45" t="s">
        <v>26</v>
      </c>
      <c r="X28" s="75"/>
      <c r="Y28" s="88">
        <v>0.525</v>
      </c>
      <c r="Z28" s="76">
        <f>V28*0.1</f>
        <v>0.1</v>
      </c>
      <c r="AA28" s="68"/>
      <c r="AB28" s="68"/>
      <c r="AC28" s="89" t="s">
        <v>156</v>
      </c>
      <c r="AE28" s="53">
        <v>62</v>
      </c>
      <c r="AF28" s="53">
        <v>2.6</v>
      </c>
      <c r="AG28" s="52">
        <v>1</v>
      </c>
      <c r="AH28" s="24" t="s">
        <v>26</v>
      </c>
      <c r="AI28" s="181" t="s">
        <v>50</v>
      </c>
      <c r="AJ28" s="42"/>
      <c r="AK28" s="92">
        <v>0.325</v>
      </c>
      <c r="AL28" s="93">
        <v>0.3</v>
      </c>
      <c r="AM28" s="30"/>
      <c r="AN28" s="30"/>
      <c r="AO28" s="30"/>
      <c r="AP28" s="187"/>
      <c r="AQ28" s="89" t="s">
        <v>123</v>
      </c>
      <c r="AT28" s="24">
        <v>61</v>
      </c>
      <c r="AU28" s="24">
        <v>9.1</v>
      </c>
      <c r="AV28" s="24">
        <v>1</v>
      </c>
      <c r="AW28" s="24" t="s">
        <v>16</v>
      </c>
      <c r="AX28" s="24">
        <v>0.3</v>
      </c>
      <c r="AY28" s="43"/>
      <c r="AZ28" s="24"/>
      <c r="BA28" s="24">
        <v>0.325</v>
      </c>
      <c r="BB28" s="24"/>
      <c r="BC28" s="24"/>
      <c r="BD28" s="89" t="s">
        <v>185</v>
      </c>
    </row>
    <row r="29" spans="3:56" ht="34.5" customHeight="1">
      <c r="C29" s="24">
        <v>71</v>
      </c>
      <c r="D29" s="24">
        <v>21.2</v>
      </c>
      <c r="E29" s="35">
        <v>1</v>
      </c>
      <c r="F29" s="35"/>
      <c r="G29" s="35"/>
      <c r="H29" s="35"/>
      <c r="I29" s="35"/>
      <c r="J29" s="35"/>
      <c r="K29" s="35"/>
      <c r="L29" s="35"/>
      <c r="M29" s="42">
        <v>0.225</v>
      </c>
      <c r="N29" s="92">
        <v>0.3</v>
      </c>
      <c r="O29" s="93">
        <f t="shared" si="0"/>
        <v>0.1</v>
      </c>
      <c r="P29" s="17"/>
      <c r="Q29" s="82" t="s">
        <v>98</v>
      </c>
      <c r="T29" s="45">
        <v>49</v>
      </c>
      <c r="U29" s="45">
        <v>3.2</v>
      </c>
      <c r="V29" s="45">
        <v>1</v>
      </c>
      <c r="W29" s="45" t="s">
        <v>26</v>
      </c>
      <c r="X29" s="75">
        <v>0.525</v>
      </c>
      <c r="Y29" s="88"/>
      <c r="Z29" s="76">
        <f>V29*0.1</f>
        <v>0.1</v>
      </c>
      <c r="AA29" s="68"/>
      <c r="AB29" s="68"/>
      <c r="AC29" s="89" t="s">
        <v>163</v>
      </c>
      <c r="AE29" s="53">
        <v>63</v>
      </c>
      <c r="AF29" s="53">
        <v>6.7</v>
      </c>
      <c r="AG29" s="52">
        <v>1</v>
      </c>
      <c r="AH29" s="24" t="s">
        <v>26</v>
      </c>
      <c r="AI29" s="181" t="s">
        <v>50</v>
      </c>
      <c r="AJ29" s="42"/>
      <c r="AK29" s="92">
        <v>0.325</v>
      </c>
      <c r="AL29" s="93">
        <v>0.3</v>
      </c>
      <c r="AM29" s="35"/>
      <c r="AN29" s="35"/>
      <c r="AO29" s="35"/>
      <c r="AP29" s="184"/>
      <c r="AQ29" s="89" t="s">
        <v>124</v>
      </c>
      <c r="AT29" s="24">
        <v>62</v>
      </c>
      <c r="AU29" s="24">
        <v>1.2</v>
      </c>
      <c r="AV29" s="24">
        <v>1</v>
      </c>
      <c r="AW29" s="24" t="s">
        <v>16</v>
      </c>
      <c r="AX29" s="24">
        <v>0.4</v>
      </c>
      <c r="AY29" s="43">
        <v>0.225</v>
      </c>
      <c r="AZ29" s="24"/>
      <c r="BA29" s="24"/>
      <c r="BB29" s="24"/>
      <c r="BC29" s="24"/>
      <c r="BD29" s="89" t="s">
        <v>184</v>
      </c>
    </row>
    <row r="30" spans="3:56" ht="34.5" customHeight="1">
      <c r="C30" s="24">
        <v>76</v>
      </c>
      <c r="D30" s="24">
        <v>1.1</v>
      </c>
      <c r="E30" s="35">
        <v>1</v>
      </c>
      <c r="F30" s="35"/>
      <c r="G30" s="35"/>
      <c r="H30" s="35"/>
      <c r="I30" s="35"/>
      <c r="J30" s="35"/>
      <c r="K30" s="35"/>
      <c r="L30" s="35"/>
      <c r="M30" s="42"/>
      <c r="N30" s="42">
        <v>0.525</v>
      </c>
      <c r="O30" s="93">
        <f t="shared" si="0"/>
        <v>0.1</v>
      </c>
      <c r="P30" s="17"/>
      <c r="Q30" s="82" t="s">
        <v>99</v>
      </c>
      <c r="T30" s="45">
        <v>51</v>
      </c>
      <c r="U30" s="45">
        <v>6.4</v>
      </c>
      <c r="V30" s="45">
        <v>0.8</v>
      </c>
      <c r="W30" s="45" t="s">
        <v>26</v>
      </c>
      <c r="X30" s="75"/>
      <c r="Y30" s="88">
        <v>0.4</v>
      </c>
      <c r="Z30" s="76">
        <v>0.1</v>
      </c>
      <c r="AA30" s="68"/>
      <c r="AB30" s="68"/>
      <c r="AC30" s="89" t="s">
        <v>162</v>
      </c>
      <c r="AE30" s="53">
        <v>67</v>
      </c>
      <c r="AF30" s="53">
        <v>6.2</v>
      </c>
      <c r="AG30" s="52"/>
      <c r="AH30" s="24" t="s">
        <v>16</v>
      </c>
      <c r="AI30" s="181" t="s">
        <v>50</v>
      </c>
      <c r="AJ30" s="42"/>
      <c r="AK30" s="92"/>
      <c r="AL30" s="93"/>
      <c r="AM30" s="30"/>
      <c r="AN30" s="30"/>
      <c r="AO30" s="30"/>
      <c r="AP30" s="187"/>
      <c r="AQ30" s="65" t="s">
        <v>54</v>
      </c>
      <c r="AT30" s="24">
        <v>62</v>
      </c>
      <c r="AU30" s="24">
        <v>7.1</v>
      </c>
      <c r="AV30" s="24">
        <v>1</v>
      </c>
      <c r="AW30" s="24" t="s">
        <v>16</v>
      </c>
      <c r="AX30" s="24">
        <v>0.305</v>
      </c>
      <c r="AY30" s="43"/>
      <c r="AZ30" s="24"/>
      <c r="BA30" s="24"/>
      <c r="BB30" s="24"/>
      <c r="BC30" s="24">
        <v>0.32</v>
      </c>
      <c r="BD30" s="89" t="s">
        <v>186</v>
      </c>
    </row>
    <row r="31" spans="3:56" ht="34.5" customHeight="1">
      <c r="C31" s="24">
        <v>78</v>
      </c>
      <c r="D31" s="24">
        <v>7.1</v>
      </c>
      <c r="E31" s="35">
        <v>0.8</v>
      </c>
      <c r="F31" s="35"/>
      <c r="G31" s="35"/>
      <c r="H31" s="35"/>
      <c r="I31" s="35"/>
      <c r="J31" s="35"/>
      <c r="K31" s="35"/>
      <c r="L31" s="35"/>
      <c r="M31" s="42">
        <v>0.32</v>
      </c>
      <c r="N31" s="92">
        <v>0.1</v>
      </c>
      <c r="O31" s="93">
        <f t="shared" si="0"/>
        <v>0.08000000000000002</v>
      </c>
      <c r="P31" s="17"/>
      <c r="Q31" s="82" t="s">
        <v>102</v>
      </c>
      <c r="T31" s="45">
        <v>54</v>
      </c>
      <c r="U31" s="78">
        <v>3.1</v>
      </c>
      <c r="V31" s="45">
        <v>0.8</v>
      </c>
      <c r="W31" s="45" t="s">
        <v>26</v>
      </c>
      <c r="X31" s="75">
        <v>0.4</v>
      </c>
      <c r="Y31" s="88"/>
      <c r="Z31" s="76">
        <v>0.1</v>
      </c>
      <c r="AA31" s="68"/>
      <c r="AB31" s="68"/>
      <c r="AC31" s="89" t="s">
        <v>164</v>
      </c>
      <c r="AE31" s="53">
        <v>72</v>
      </c>
      <c r="AF31" s="53">
        <v>10.2</v>
      </c>
      <c r="AG31" s="52">
        <v>0.4</v>
      </c>
      <c r="AH31" s="24" t="s">
        <v>26</v>
      </c>
      <c r="AI31" s="181" t="s">
        <v>50</v>
      </c>
      <c r="AJ31" s="42">
        <v>0.125</v>
      </c>
      <c r="AK31" s="92"/>
      <c r="AL31" s="93">
        <v>0.125</v>
      </c>
      <c r="AM31" s="30"/>
      <c r="AN31" s="30"/>
      <c r="AO31" s="30"/>
      <c r="AP31" s="187"/>
      <c r="AQ31" s="89" t="s">
        <v>126</v>
      </c>
      <c r="AT31" s="24">
        <v>62</v>
      </c>
      <c r="AU31" s="24">
        <v>7.2</v>
      </c>
      <c r="AV31" s="24">
        <v>1</v>
      </c>
      <c r="AW31" s="24" t="s">
        <v>16</v>
      </c>
      <c r="AX31" s="24">
        <v>0.425</v>
      </c>
      <c r="AY31" s="43">
        <v>0.2</v>
      </c>
      <c r="AZ31" s="24"/>
      <c r="BA31" s="24"/>
      <c r="BB31" s="24"/>
      <c r="BC31" s="24"/>
      <c r="BD31" s="89" t="s">
        <v>186</v>
      </c>
    </row>
    <row r="32" spans="3:56" ht="34.5" customHeight="1">
      <c r="C32" s="24">
        <v>78</v>
      </c>
      <c r="D32" s="24">
        <v>16.1</v>
      </c>
      <c r="E32" s="35">
        <v>0.9</v>
      </c>
      <c r="F32" s="35"/>
      <c r="G32" s="35"/>
      <c r="H32" s="35"/>
      <c r="I32" s="35"/>
      <c r="J32" s="35"/>
      <c r="K32" s="35"/>
      <c r="L32" s="35"/>
      <c r="M32" s="42"/>
      <c r="N32" s="42">
        <v>0.225</v>
      </c>
      <c r="O32" s="93">
        <f t="shared" si="0"/>
        <v>0.09000000000000001</v>
      </c>
      <c r="P32" s="17"/>
      <c r="Q32" s="82" t="s">
        <v>103</v>
      </c>
      <c r="T32" s="45">
        <v>65</v>
      </c>
      <c r="U32" s="45">
        <v>1.2</v>
      </c>
      <c r="V32" s="45">
        <v>1</v>
      </c>
      <c r="W32" s="45" t="s">
        <v>16</v>
      </c>
      <c r="X32" s="75"/>
      <c r="Y32" s="88">
        <v>0.525</v>
      </c>
      <c r="Z32" s="76">
        <f>V32*0.1</f>
        <v>0.1</v>
      </c>
      <c r="AA32" s="68"/>
      <c r="AB32" s="68"/>
      <c r="AC32" s="89" t="s">
        <v>156</v>
      </c>
      <c r="AE32" s="53">
        <v>73</v>
      </c>
      <c r="AF32" s="53">
        <v>3.3</v>
      </c>
      <c r="AG32" s="52">
        <v>0.4</v>
      </c>
      <c r="AH32" s="24" t="s">
        <v>16</v>
      </c>
      <c r="AI32" s="181" t="s">
        <v>50</v>
      </c>
      <c r="AJ32" s="42"/>
      <c r="AK32" s="92"/>
      <c r="AL32" s="93">
        <v>0.125</v>
      </c>
      <c r="AM32" s="30"/>
      <c r="AN32" s="42">
        <v>0.125</v>
      </c>
      <c r="AO32" s="30"/>
      <c r="AP32" s="187"/>
      <c r="AQ32" s="89" t="s">
        <v>127</v>
      </c>
      <c r="AT32" s="24">
        <v>66</v>
      </c>
      <c r="AU32" s="24">
        <v>10.2</v>
      </c>
      <c r="AV32" s="24">
        <v>1</v>
      </c>
      <c r="AW32" s="24" t="s">
        <v>29</v>
      </c>
      <c r="AX32" s="24"/>
      <c r="AY32" s="43"/>
      <c r="AZ32" s="24">
        <v>0.625</v>
      </c>
      <c r="BA32" s="24"/>
      <c r="BB32" s="24"/>
      <c r="BC32" s="24"/>
      <c r="BD32" s="89" t="s">
        <v>180</v>
      </c>
    </row>
    <row r="33" spans="3:56" ht="34.5" customHeight="1">
      <c r="C33" s="24">
        <v>78</v>
      </c>
      <c r="D33" s="24">
        <v>16.2</v>
      </c>
      <c r="E33" s="35">
        <v>0.9</v>
      </c>
      <c r="F33" s="35"/>
      <c r="G33" s="35"/>
      <c r="H33" s="35"/>
      <c r="I33" s="35"/>
      <c r="J33" s="35"/>
      <c r="K33" s="35"/>
      <c r="L33" s="35"/>
      <c r="M33" s="42">
        <v>0.272</v>
      </c>
      <c r="N33" s="92">
        <v>0.2</v>
      </c>
      <c r="O33" s="93">
        <f t="shared" si="0"/>
        <v>0.09000000000000001</v>
      </c>
      <c r="P33" s="17"/>
      <c r="Q33" s="82" t="s">
        <v>104</v>
      </c>
      <c r="T33" s="45">
        <v>69</v>
      </c>
      <c r="U33" s="45">
        <v>2.1</v>
      </c>
      <c r="V33" s="45">
        <v>1</v>
      </c>
      <c r="W33" s="45" t="s">
        <v>16</v>
      </c>
      <c r="X33" s="75">
        <v>0.525</v>
      </c>
      <c r="Y33" s="88"/>
      <c r="Z33" s="76">
        <f>V33*0.1</f>
        <v>0.1</v>
      </c>
      <c r="AA33" s="68"/>
      <c r="AB33" s="68"/>
      <c r="AC33" s="89" t="s">
        <v>165</v>
      </c>
      <c r="AE33" s="53"/>
      <c r="AF33" s="53"/>
      <c r="AG33" s="52"/>
      <c r="AH33" s="24"/>
      <c r="AI33" s="181"/>
      <c r="AJ33" s="42"/>
      <c r="AK33" s="92"/>
      <c r="AL33" s="93"/>
      <c r="AM33" s="35"/>
      <c r="AN33" s="35"/>
      <c r="AO33" s="35"/>
      <c r="AP33" s="184"/>
      <c r="AQ33" s="65" t="s">
        <v>55</v>
      </c>
      <c r="AT33" s="24">
        <v>72</v>
      </c>
      <c r="AU33" s="35">
        <v>1.5</v>
      </c>
      <c r="AV33" s="24">
        <v>1</v>
      </c>
      <c r="AW33" s="24" t="s">
        <v>28</v>
      </c>
      <c r="AX33" s="24">
        <v>0.425</v>
      </c>
      <c r="AY33" s="43">
        <v>0.2</v>
      </c>
      <c r="AZ33" s="24"/>
      <c r="BA33" s="24"/>
      <c r="BB33" s="24"/>
      <c r="BC33" s="24"/>
      <c r="BD33" s="89" t="s">
        <v>180</v>
      </c>
    </row>
    <row r="34" spans="3:56" ht="34.5" customHeight="1">
      <c r="C34" s="24">
        <v>80</v>
      </c>
      <c r="D34" s="24">
        <v>33.1</v>
      </c>
      <c r="E34" s="35">
        <v>1</v>
      </c>
      <c r="F34" s="35"/>
      <c r="G34" s="35"/>
      <c r="H34" s="35"/>
      <c r="I34" s="35"/>
      <c r="J34" s="35"/>
      <c r="K34" s="35"/>
      <c r="L34" s="35"/>
      <c r="M34" s="42"/>
      <c r="N34" s="92">
        <v>0.525</v>
      </c>
      <c r="O34" s="93">
        <f t="shared" si="0"/>
        <v>0.1</v>
      </c>
      <c r="P34" s="17"/>
      <c r="Q34" s="82" t="s">
        <v>100</v>
      </c>
      <c r="T34" s="45">
        <v>69</v>
      </c>
      <c r="U34" s="45">
        <v>2.2</v>
      </c>
      <c r="V34" s="45">
        <v>1</v>
      </c>
      <c r="W34" s="45" t="s">
        <v>16</v>
      </c>
      <c r="X34" s="75"/>
      <c r="Y34" s="88">
        <v>0.525</v>
      </c>
      <c r="Z34" s="76">
        <f>V34*0.1</f>
        <v>0.1</v>
      </c>
      <c r="AA34" s="68"/>
      <c r="AB34" s="68"/>
      <c r="AC34" s="89" t="s">
        <v>156</v>
      </c>
      <c r="AE34" s="53">
        <v>83</v>
      </c>
      <c r="AF34" s="53">
        <v>5.1</v>
      </c>
      <c r="AG34" s="52">
        <v>0.7</v>
      </c>
      <c r="AH34" s="24" t="s">
        <v>16</v>
      </c>
      <c r="AI34" s="181" t="s">
        <v>50</v>
      </c>
      <c r="AJ34" s="42">
        <v>0.367</v>
      </c>
      <c r="AK34" s="92"/>
      <c r="AL34" s="93">
        <f>AG34*0.1</f>
        <v>0.06999999999999999</v>
      </c>
      <c r="AM34" s="35"/>
      <c r="AN34" s="35"/>
      <c r="AO34" s="35"/>
      <c r="AP34" s="184"/>
      <c r="AQ34" s="89" t="s">
        <v>128</v>
      </c>
      <c r="AT34" s="24">
        <v>81</v>
      </c>
      <c r="AU34" s="24">
        <v>1.1</v>
      </c>
      <c r="AV34" s="24">
        <v>1</v>
      </c>
      <c r="AW34" s="24" t="s">
        <v>29</v>
      </c>
      <c r="AX34" s="24"/>
      <c r="AY34" s="43"/>
      <c r="AZ34" s="24">
        <v>0.625</v>
      </c>
      <c r="BA34" s="24"/>
      <c r="BB34" s="24"/>
      <c r="BC34" s="24"/>
      <c r="BD34" s="89" t="s">
        <v>187</v>
      </c>
    </row>
    <row r="35" spans="3:56" ht="34.5" customHeight="1">
      <c r="C35" s="24">
        <v>82</v>
      </c>
      <c r="D35" s="24">
        <v>9.1</v>
      </c>
      <c r="E35" s="35">
        <v>1</v>
      </c>
      <c r="F35" s="35"/>
      <c r="G35" s="35"/>
      <c r="H35" s="35"/>
      <c r="I35" s="35"/>
      <c r="J35" s="35"/>
      <c r="K35" s="35"/>
      <c r="L35" s="35"/>
      <c r="M35" s="42"/>
      <c r="N35" s="92">
        <v>0.525</v>
      </c>
      <c r="O35" s="93">
        <f t="shared" si="0"/>
        <v>0.1</v>
      </c>
      <c r="P35" s="17"/>
      <c r="Q35" s="82" t="s">
        <v>101</v>
      </c>
      <c r="T35" s="45">
        <v>70</v>
      </c>
      <c r="U35" s="45">
        <v>9.3</v>
      </c>
      <c r="V35" s="45">
        <v>1</v>
      </c>
      <c r="W35" s="45" t="s">
        <v>16</v>
      </c>
      <c r="X35" s="75"/>
      <c r="Y35" s="88">
        <v>0.525</v>
      </c>
      <c r="Z35" s="76">
        <f>V35*0.1</f>
        <v>0.1</v>
      </c>
      <c r="AA35" s="68"/>
      <c r="AB35" s="68"/>
      <c r="AC35" s="89" t="s">
        <v>166</v>
      </c>
      <c r="AE35" s="53"/>
      <c r="AF35" s="53"/>
      <c r="AG35" s="52"/>
      <c r="AH35" s="24"/>
      <c r="AI35" s="181"/>
      <c r="AJ35" s="42"/>
      <c r="AK35" s="92"/>
      <c r="AL35" s="93"/>
      <c r="AM35" s="35"/>
      <c r="AN35" s="35"/>
      <c r="AO35" s="35"/>
      <c r="AP35" s="184"/>
      <c r="AQ35" s="65"/>
      <c r="AT35" s="24">
        <v>81</v>
      </c>
      <c r="AU35" s="24">
        <v>1.2</v>
      </c>
      <c r="AV35" s="24">
        <v>1</v>
      </c>
      <c r="AW35" s="24" t="s">
        <v>29</v>
      </c>
      <c r="AX35" s="24"/>
      <c r="AY35" s="43"/>
      <c r="AZ35" s="24">
        <v>0.625</v>
      </c>
      <c r="BA35" s="24"/>
      <c r="BB35" s="24"/>
      <c r="BC35" s="24"/>
      <c r="BD35" s="89" t="s">
        <v>187</v>
      </c>
    </row>
    <row r="36" spans="3:56" ht="34.5" customHeight="1">
      <c r="C36" s="24">
        <v>82</v>
      </c>
      <c r="D36" s="24">
        <v>9.2</v>
      </c>
      <c r="E36" s="35">
        <v>1</v>
      </c>
      <c r="F36" s="35"/>
      <c r="G36" s="35"/>
      <c r="H36" s="35"/>
      <c r="I36" s="35"/>
      <c r="J36" s="35"/>
      <c r="K36" s="35"/>
      <c r="L36" s="35"/>
      <c r="M36" s="42">
        <v>0.325</v>
      </c>
      <c r="N36" s="92">
        <v>0.2</v>
      </c>
      <c r="O36" s="93">
        <f t="shared" si="0"/>
        <v>0.1</v>
      </c>
      <c r="P36" s="17"/>
      <c r="Q36" s="82" t="s">
        <v>106</v>
      </c>
      <c r="T36" s="45">
        <v>81</v>
      </c>
      <c r="U36" s="45">
        <v>3.3</v>
      </c>
      <c r="V36" s="45">
        <v>1</v>
      </c>
      <c r="W36" s="45" t="s">
        <v>16</v>
      </c>
      <c r="X36" s="75">
        <v>0.525</v>
      </c>
      <c r="Y36" s="88"/>
      <c r="Z36" s="76">
        <f>V36*0.1</f>
        <v>0.1</v>
      </c>
      <c r="AA36" s="68"/>
      <c r="AB36" s="68"/>
      <c r="AC36" s="89" t="s">
        <v>163</v>
      </c>
      <c r="AE36" s="53">
        <v>83</v>
      </c>
      <c r="AF36" s="53">
        <v>10.1</v>
      </c>
      <c r="AG36" s="52">
        <v>0.2</v>
      </c>
      <c r="AH36" s="24" t="s">
        <v>16</v>
      </c>
      <c r="AI36" s="181" t="s">
        <v>50</v>
      </c>
      <c r="AJ36" s="42">
        <v>0.125</v>
      </c>
      <c r="AK36" s="92"/>
      <c r="AL36" s="93">
        <v>0.125</v>
      </c>
      <c r="AM36" s="35"/>
      <c r="AN36" s="35"/>
      <c r="AO36" s="35"/>
      <c r="AP36" s="184"/>
      <c r="AQ36" s="89" t="s">
        <v>129</v>
      </c>
      <c r="AT36" s="24">
        <v>81</v>
      </c>
      <c r="AU36" s="24">
        <v>1.3</v>
      </c>
      <c r="AV36" s="24">
        <v>1</v>
      </c>
      <c r="AW36" s="24" t="s">
        <v>29</v>
      </c>
      <c r="AX36" s="24"/>
      <c r="AY36" s="43"/>
      <c r="AZ36" s="24">
        <v>0.625</v>
      </c>
      <c r="BA36" s="24"/>
      <c r="BB36" s="24"/>
      <c r="BC36" s="24"/>
      <c r="BD36" s="89" t="s">
        <v>187</v>
      </c>
    </row>
    <row r="37" spans="3:56" ht="34.5" customHeight="1">
      <c r="C37" s="24">
        <v>82</v>
      </c>
      <c r="D37" s="24">
        <v>9.3</v>
      </c>
      <c r="E37" s="35">
        <v>0.8</v>
      </c>
      <c r="F37" s="35"/>
      <c r="G37" s="35"/>
      <c r="H37" s="35"/>
      <c r="I37" s="35"/>
      <c r="J37" s="35"/>
      <c r="K37" s="35"/>
      <c r="L37" s="35"/>
      <c r="M37" s="42">
        <v>0.1</v>
      </c>
      <c r="N37" s="92">
        <v>0.3</v>
      </c>
      <c r="O37" s="93">
        <v>0.1</v>
      </c>
      <c r="P37" s="17"/>
      <c r="Q37" s="82" t="s">
        <v>77</v>
      </c>
      <c r="T37" s="45">
        <v>81</v>
      </c>
      <c r="U37" s="78">
        <v>1.1</v>
      </c>
      <c r="V37" s="45">
        <v>0.8</v>
      </c>
      <c r="W37" s="45" t="s">
        <v>16</v>
      </c>
      <c r="X37" s="75">
        <v>0.4</v>
      </c>
      <c r="Y37" s="88"/>
      <c r="Z37" s="76">
        <v>0.1</v>
      </c>
      <c r="AA37" s="68"/>
      <c r="AB37" s="68"/>
      <c r="AC37" s="89" t="s">
        <v>167</v>
      </c>
      <c r="AE37" s="53">
        <v>83</v>
      </c>
      <c r="AF37" s="53">
        <v>11.1</v>
      </c>
      <c r="AG37" s="52">
        <v>1</v>
      </c>
      <c r="AH37" s="24" t="s">
        <v>16</v>
      </c>
      <c r="AI37" s="181" t="s">
        <v>50</v>
      </c>
      <c r="AJ37" s="42"/>
      <c r="AK37" s="92">
        <v>0.325</v>
      </c>
      <c r="AL37" s="93">
        <v>0.3</v>
      </c>
      <c r="AM37" s="35"/>
      <c r="AN37" s="35"/>
      <c r="AO37" s="35"/>
      <c r="AP37" s="184"/>
      <c r="AQ37" s="89" t="s">
        <v>130</v>
      </c>
      <c r="AT37" s="24">
        <v>87</v>
      </c>
      <c r="AU37" s="24">
        <v>2.11</v>
      </c>
      <c r="AV37" s="24">
        <v>1</v>
      </c>
      <c r="AW37" s="24" t="s">
        <v>29</v>
      </c>
      <c r="AX37" s="24"/>
      <c r="AY37" s="43"/>
      <c r="AZ37" s="24">
        <v>0.625</v>
      </c>
      <c r="BA37" s="24"/>
      <c r="BB37" s="24"/>
      <c r="BC37" s="24"/>
      <c r="BD37" s="89" t="s">
        <v>184</v>
      </c>
    </row>
    <row r="38" spans="3:56" ht="34.5" customHeight="1">
      <c r="C38" s="24">
        <v>82</v>
      </c>
      <c r="D38" s="24">
        <v>9.4</v>
      </c>
      <c r="E38" s="35">
        <v>1</v>
      </c>
      <c r="F38" s="35"/>
      <c r="G38" s="35"/>
      <c r="H38" s="35"/>
      <c r="I38" s="35"/>
      <c r="J38" s="35"/>
      <c r="K38" s="35"/>
      <c r="L38" s="35"/>
      <c r="M38" s="42">
        <v>0.2</v>
      </c>
      <c r="N38" s="92">
        <v>0.325</v>
      </c>
      <c r="O38" s="93">
        <f t="shared" si="0"/>
        <v>0.1</v>
      </c>
      <c r="P38" s="17"/>
      <c r="Q38" s="82" t="s">
        <v>101</v>
      </c>
      <c r="T38" s="45">
        <v>82</v>
      </c>
      <c r="U38" s="45">
        <v>17.2</v>
      </c>
      <c r="V38" s="45">
        <v>1</v>
      </c>
      <c r="W38" s="45" t="s">
        <v>26</v>
      </c>
      <c r="X38" s="75"/>
      <c r="Y38" s="88">
        <v>0.525</v>
      </c>
      <c r="Z38" s="76">
        <f>V38*0.1</f>
        <v>0.1</v>
      </c>
      <c r="AA38" s="68"/>
      <c r="AB38" s="68"/>
      <c r="AC38" s="89" t="s">
        <v>156</v>
      </c>
      <c r="AE38" s="53">
        <v>83</v>
      </c>
      <c r="AF38" s="53">
        <v>11.2</v>
      </c>
      <c r="AG38" s="52">
        <v>0.1</v>
      </c>
      <c r="AH38" s="24" t="s">
        <v>16</v>
      </c>
      <c r="AI38" s="181" t="s">
        <v>50</v>
      </c>
      <c r="AJ38" s="42"/>
      <c r="AK38" s="92"/>
      <c r="AL38" s="93">
        <v>0.125</v>
      </c>
      <c r="AM38" s="35"/>
      <c r="AN38" s="35"/>
      <c r="AO38" s="35"/>
      <c r="AP38" s="184"/>
      <c r="AQ38" s="89" t="s">
        <v>131</v>
      </c>
      <c r="AT38" s="24">
        <v>88</v>
      </c>
      <c r="AU38" s="35">
        <v>2.1</v>
      </c>
      <c r="AV38" s="24">
        <v>0.9</v>
      </c>
      <c r="AW38" s="24" t="s">
        <v>28</v>
      </c>
      <c r="AX38" s="24">
        <v>0.225</v>
      </c>
      <c r="AY38" s="43">
        <v>0.3</v>
      </c>
      <c r="AZ38" s="24"/>
      <c r="BA38" s="24"/>
      <c r="BB38" s="24"/>
      <c r="BC38" s="24"/>
      <c r="BD38" s="89" t="s">
        <v>184</v>
      </c>
    </row>
    <row r="39" spans="3:55" ht="34.5" customHeight="1">
      <c r="C39" s="24">
        <v>82</v>
      </c>
      <c r="D39" s="24">
        <v>9.5</v>
      </c>
      <c r="E39" s="35">
        <v>1</v>
      </c>
      <c r="F39" s="35"/>
      <c r="G39" s="35"/>
      <c r="H39" s="35"/>
      <c r="I39" s="35"/>
      <c r="J39" s="35"/>
      <c r="K39" s="35"/>
      <c r="L39" s="35"/>
      <c r="M39" s="42">
        <v>0.3</v>
      </c>
      <c r="N39" s="92">
        <v>0.2</v>
      </c>
      <c r="O39" s="93">
        <f t="shared" si="0"/>
        <v>0.1</v>
      </c>
      <c r="P39" s="17"/>
      <c r="Q39" s="82" t="s">
        <v>106</v>
      </c>
      <c r="T39" s="45">
        <v>83</v>
      </c>
      <c r="U39" s="45">
        <v>2.2</v>
      </c>
      <c r="V39" s="45">
        <v>1</v>
      </c>
      <c r="W39" s="45" t="s">
        <v>26</v>
      </c>
      <c r="X39" s="75">
        <v>0.525</v>
      </c>
      <c r="Y39" s="88"/>
      <c r="Z39" s="76">
        <f>V39*0.1</f>
        <v>0.1</v>
      </c>
      <c r="AA39" s="68"/>
      <c r="AB39" s="68"/>
      <c r="AC39" s="89" t="s">
        <v>168</v>
      </c>
      <c r="AE39" s="53">
        <v>83</v>
      </c>
      <c r="AF39" s="53">
        <v>11.3</v>
      </c>
      <c r="AG39" s="52">
        <v>0.3</v>
      </c>
      <c r="AH39" s="24" t="s">
        <v>16</v>
      </c>
      <c r="AI39" s="181" t="s">
        <v>50</v>
      </c>
      <c r="AJ39" s="42"/>
      <c r="AK39" s="92"/>
      <c r="AL39" s="93">
        <v>0.187</v>
      </c>
      <c r="AM39" s="35"/>
      <c r="AN39" s="35"/>
      <c r="AO39" s="35"/>
      <c r="AP39" s="184"/>
      <c r="AQ39" s="89" t="s">
        <v>132</v>
      </c>
      <c r="AV39" s="62">
        <f>SUM(AV6:AV38)</f>
        <v>32</v>
      </c>
      <c r="AW39" s="62"/>
      <c r="AX39" s="62">
        <f aca="true" t="shared" si="1" ref="AX39:BC39">SUM(AX6:AX38)</f>
        <v>5.783999999999999</v>
      </c>
      <c r="AY39" s="62">
        <f t="shared" si="1"/>
        <v>2.9</v>
      </c>
      <c r="AZ39" s="62">
        <f t="shared" si="1"/>
        <v>8.998000000000001</v>
      </c>
      <c r="BA39" s="62">
        <f t="shared" si="1"/>
        <v>1.075</v>
      </c>
      <c r="BB39" s="62">
        <f t="shared" si="1"/>
        <v>0.525</v>
      </c>
      <c r="BC39" s="62">
        <f t="shared" si="1"/>
        <v>0.64</v>
      </c>
    </row>
    <row r="40" spans="3:43" ht="67.5">
      <c r="C40" s="24">
        <v>83</v>
      </c>
      <c r="D40" s="24">
        <v>9.1</v>
      </c>
      <c r="E40" s="35">
        <v>0.9</v>
      </c>
      <c r="F40" s="35"/>
      <c r="G40" s="35"/>
      <c r="H40" s="35"/>
      <c r="I40" s="35"/>
      <c r="J40" s="35"/>
      <c r="K40" s="35"/>
      <c r="L40" s="35"/>
      <c r="M40" s="42"/>
      <c r="N40" s="42">
        <v>0.472</v>
      </c>
      <c r="O40" s="93">
        <f t="shared" si="0"/>
        <v>0.09000000000000001</v>
      </c>
      <c r="P40" s="17"/>
      <c r="Q40" s="82" t="s">
        <v>108</v>
      </c>
      <c r="T40" s="45">
        <v>83</v>
      </c>
      <c r="U40" s="45">
        <v>12.5</v>
      </c>
      <c r="V40" s="45">
        <v>0.8</v>
      </c>
      <c r="W40" s="45" t="s">
        <v>26</v>
      </c>
      <c r="X40" s="75"/>
      <c r="Y40" s="88">
        <v>0.4</v>
      </c>
      <c r="Z40" s="76">
        <v>0.1</v>
      </c>
      <c r="AA40" s="68"/>
      <c r="AB40" s="68"/>
      <c r="AC40" s="89" t="s">
        <v>169</v>
      </c>
      <c r="AE40" s="53">
        <v>84</v>
      </c>
      <c r="AF40" s="53">
        <v>2.7</v>
      </c>
      <c r="AG40" s="52">
        <v>0.5</v>
      </c>
      <c r="AH40" s="24" t="s">
        <v>26</v>
      </c>
      <c r="AI40" s="181" t="s">
        <v>50</v>
      </c>
      <c r="AJ40" s="42"/>
      <c r="AK40" s="92">
        <v>0.2</v>
      </c>
      <c r="AL40" s="93">
        <v>0.1</v>
      </c>
      <c r="AM40" s="35"/>
      <c r="AN40" s="35"/>
      <c r="AO40" s="35"/>
      <c r="AP40" s="184"/>
      <c r="AQ40" s="89" t="s">
        <v>144</v>
      </c>
    </row>
    <row r="41" spans="3:50" ht="67.5">
      <c r="C41" s="24">
        <v>83</v>
      </c>
      <c r="D41" s="24">
        <v>9.2</v>
      </c>
      <c r="E41" s="35">
        <v>1</v>
      </c>
      <c r="F41" s="35"/>
      <c r="G41" s="35"/>
      <c r="H41" s="35"/>
      <c r="I41" s="35"/>
      <c r="J41" s="35"/>
      <c r="K41" s="35"/>
      <c r="L41" s="35"/>
      <c r="M41" s="42">
        <v>0.325</v>
      </c>
      <c r="N41" s="92">
        <v>0.2</v>
      </c>
      <c r="O41" s="93">
        <f t="shared" si="0"/>
        <v>0.1</v>
      </c>
      <c r="P41" s="17"/>
      <c r="Q41" s="82" t="s">
        <v>107</v>
      </c>
      <c r="T41" s="45">
        <v>83</v>
      </c>
      <c r="U41" s="79">
        <v>12.6</v>
      </c>
      <c r="V41" s="79">
        <v>1</v>
      </c>
      <c r="W41" s="45" t="s">
        <v>26</v>
      </c>
      <c r="X41" s="75"/>
      <c r="Y41" s="88">
        <v>0.562</v>
      </c>
      <c r="Z41" s="76">
        <f>V41*0.1</f>
        <v>0.1</v>
      </c>
      <c r="AA41" s="68"/>
      <c r="AB41" s="68"/>
      <c r="AC41" s="89" t="s">
        <v>170</v>
      </c>
      <c r="AE41" s="53">
        <v>84</v>
      </c>
      <c r="AF41" s="53">
        <v>6.5</v>
      </c>
      <c r="AG41" s="52">
        <v>1</v>
      </c>
      <c r="AH41" s="24" t="s">
        <v>26</v>
      </c>
      <c r="AI41" s="181" t="s">
        <v>50</v>
      </c>
      <c r="AJ41" s="42">
        <v>0.2</v>
      </c>
      <c r="AK41" s="92"/>
      <c r="AL41" s="93"/>
      <c r="AM41" s="42">
        <f>AG41*0.4</f>
        <v>0.4</v>
      </c>
      <c r="AN41" s="42"/>
      <c r="AO41" s="42"/>
      <c r="AP41" s="69"/>
      <c r="AQ41" s="89" t="s">
        <v>133</v>
      </c>
      <c r="AW41" s="56" t="s">
        <v>65</v>
      </c>
      <c r="AX41">
        <f>AX39</f>
        <v>5.783999999999999</v>
      </c>
    </row>
    <row r="42" spans="3:50" ht="67.5">
      <c r="C42" s="24">
        <v>83</v>
      </c>
      <c r="D42" s="24">
        <v>9.3</v>
      </c>
      <c r="E42" s="35">
        <v>1</v>
      </c>
      <c r="F42" s="35"/>
      <c r="G42" s="35"/>
      <c r="H42" s="35"/>
      <c r="I42" s="35"/>
      <c r="J42" s="35"/>
      <c r="K42" s="35"/>
      <c r="L42" s="35"/>
      <c r="M42" s="42"/>
      <c r="N42" s="92">
        <v>0.525</v>
      </c>
      <c r="O42" s="93">
        <f t="shared" si="0"/>
        <v>0.1</v>
      </c>
      <c r="P42" s="17"/>
      <c r="Q42" s="82" t="s">
        <v>101</v>
      </c>
      <c r="T42" s="45">
        <v>84</v>
      </c>
      <c r="U42" s="45">
        <v>5.9</v>
      </c>
      <c r="V42" s="45">
        <v>1</v>
      </c>
      <c r="W42" s="45" t="s">
        <v>26</v>
      </c>
      <c r="X42" s="75">
        <v>0.425</v>
      </c>
      <c r="Y42" s="88"/>
      <c r="Z42" s="76">
        <v>0.2</v>
      </c>
      <c r="AA42" s="68"/>
      <c r="AB42" s="68"/>
      <c r="AC42" s="89" t="s">
        <v>171</v>
      </c>
      <c r="AE42" s="53">
        <v>84</v>
      </c>
      <c r="AF42" s="53">
        <v>7.1</v>
      </c>
      <c r="AG42" s="52">
        <v>0.5</v>
      </c>
      <c r="AH42" s="24" t="s">
        <v>26</v>
      </c>
      <c r="AI42" s="181" t="s">
        <v>50</v>
      </c>
      <c r="AJ42" s="42"/>
      <c r="AK42" s="92">
        <v>0.2</v>
      </c>
      <c r="AL42" s="93">
        <v>0.1</v>
      </c>
      <c r="AM42" s="30"/>
      <c r="AN42" s="30"/>
      <c r="AO42" s="30"/>
      <c r="AP42" s="187"/>
      <c r="AQ42" s="89" t="s">
        <v>134</v>
      </c>
      <c r="AW42" s="56" t="s">
        <v>111</v>
      </c>
      <c r="AX42">
        <f>AZ39</f>
        <v>8.998000000000001</v>
      </c>
    </row>
    <row r="43" spans="3:50" ht="67.5">
      <c r="C43" s="31">
        <v>83</v>
      </c>
      <c r="D43" s="31">
        <v>23.3</v>
      </c>
      <c r="E43" s="35">
        <v>1</v>
      </c>
      <c r="F43" s="35"/>
      <c r="G43" s="35"/>
      <c r="H43" s="35"/>
      <c r="I43" s="35"/>
      <c r="J43" s="35"/>
      <c r="K43" s="35"/>
      <c r="L43" s="35"/>
      <c r="M43" s="42">
        <v>0.325</v>
      </c>
      <c r="N43" s="92">
        <v>0.2</v>
      </c>
      <c r="O43" s="93">
        <f t="shared" si="0"/>
        <v>0.1</v>
      </c>
      <c r="P43" s="17"/>
      <c r="Q43" s="82" t="s">
        <v>109</v>
      </c>
      <c r="T43" s="45">
        <v>84</v>
      </c>
      <c r="U43" s="78">
        <v>5.1</v>
      </c>
      <c r="V43" s="45">
        <v>0.9</v>
      </c>
      <c r="W43" s="45" t="s">
        <v>26</v>
      </c>
      <c r="X43" s="75"/>
      <c r="Y43" s="88">
        <v>0.525</v>
      </c>
      <c r="Z43" s="76">
        <v>0.1</v>
      </c>
      <c r="AA43" s="68"/>
      <c r="AB43" s="68"/>
      <c r="AC43" s="89" t="s">
        <v>156</v>
      </c>
      <c r="AE43" s="53">
        <v>84</v>
      </c>
      <c r="AF43" s="53">
        <v>7.2</v>
      </c>
      <c r="AG43" s="52">
        <v>0.5</v>
      </c>
      <c r="AH43" s="24" t="s">
        <v>26</v>
      </c>
      <c r="AI43" s="181" t="s">
        <v>50</v>
      </c>
      <c r="AJ43" s="42">
        <v>0.2</v>
      </c>
      <c r="AK43" s="92"/>
      <c r="AL43" s="93">
        <v>0.1</v>
      </c>
      <c r="AM43" s="35"/>
      <c r="AN43" s="35"/>
      <c r="AO43" s="35"/>
      <c r="AP43" s="184"/>
      <c r="AQ43" s="89" t="s">
        <v>135</v>
      </c>
      <c r="AW43" s="56" t="s">
        <v>67</v>
      </c>
      <c r="AX43">
        <f>BA39</f>
        <v>1.075</v>
      </c>
    </row>
    <row r="44" spans="3:50" ht="67.5">
      <c r="C44" s="24">
        <v>87</v>
      </c>
      <c r="D44" s="24">
        <v>8.1</v>
      </c>
      <c r="E44" s="35">
        <v>0.9</v>
      </c>
      <c r="F44" s="35"/>
      <c r="G44" s="35"/>
      <c r="H44" s="35"/>
      <c r="I44" s="35"/>
      <c r="J44" s="35"/>
      <c r="K44" s="35"/>
      <c r="L44" s="35"/>
      <c r="M44" s="42">
        <v>0.2</v>
      </c>
      <c r="N44" s="92">
        <v>0.272</v>
      </c>
      <c r="O44" s="93">
        <v>0.1</v>
      </c>
      <c r="P44" s="17"/>
      <c r="Q44" s="82" t="s">
        <v>108</v>
      </c>
      <c r="T44" s="45">
        <v>86</v>
      </c>
      <c r="U44" s="45">
        <v>3.11</v>
      </c>
      <c r="V44" s="45">
        <v>1</v>
      </c>
      <c r="W44" s="45" t="s">
        <v>26</v>
      </c>
      <c r="X44" s="75">
        <v>0.525</v>
      </c>
      <c r="Y44" s="88"/>
      <c r="Z44" s="76">
        <f>V44*0.1</f>
        <v>0.1</v>
      </c>
      <c r="AA44" s="68"/>
      <c r="AB44" s="68"/>
      <c r="AC44" s="89" t="s">
        <v>163</v>
      </c>
      <c r="AE44" s="53">
        <v>84</v>
      </c>
      <c r="AF44" s="53">
        <v>13.3</v>
      </c>
      <c r="AG44" s="52">
        <v>0.4</v>
      </c>
      <c r="AH44" s="24" t="s">
        <v>26</v>
      </c>
      <c r="AI44" s="181" t="s">
        <v>50</v>
      </c>
      <c r="AJ44" s="42">
        <v>0.2</v>
      </c>
      <c r="AK44" s="92"/>
      <c r="AL44" s="93">
        <v>0.05</v>
      </c>
      <c r="AM44" s="35"/>
      <c r="AN44" s="35"/>
      <c r="AO44" s="35"/>
      <c r="AP44" s="184"/>
      <c r="AQ44" s="89" t="s">
        <v>136</v>
      </c>
      <c r="AW44" s="56" t="s">
        <v>66</v>
      </c>
      <c r="AX44">
        <f>BB39</f>
        <v>0.525</v>
      </c>
    </row>
    <row r="45" spans="3:50" ht="67.5">
      <c r="C45" s="24">
        <v>95</v>
      </c>
      <c r="D45" s="24">
        <v>1.2</v>
      </c>
      <c r="E45" s="35">
        <v>0.9</v>
      </c>
      <c r="F45" s="35"/>
      <c r="G45" s="35"/>
      <c r="H45" s="35"/>
      <c r="I45" s="35"/>
      <c r="J45" s="35"/>
      <c r="K45" s="35"/>
      <c r="L45" s="35"/>
      <c r="M45" s="42">
        <v>0.1</v>
      </c>
      <c r="N45" s="92">
        <v>0.325</v>
      </c>
      <c r="O45" s="93">
        <f t="shared" si="0"/>
        <v>0.09000000000000001</v>
      </c>
      <c r="P45" s="17"/>
      <c r="Q45" s="82" t="s">
        <v>108</v>
      </c>
      <c r="T45" s="45">
        <v>86</v>
      </c>
      <c r="U45" s="45">
        <v>3.12</v>
      </c>
      <c r="V45" s="45">
        <v>1</v>
      </c>
      <c r="W45" s="45" t="s">
        <v>26</v>
      </c>
      <c r="X45" s="75"/>
      <c r="Y45" s="88">
        <v>0.525</v>
      </c>
      <c r="Z45" s="76">
        <f>V45*0.1</f>
        <v>0.1</v>
      </c>
      <c r="AA45" s="68"/>
      <c r="AB45" s="68"/>
      <c r="AC45" s="89" t="s">
        <v>154</v>
      </c>
      <c r="AE45" s="53">
        <v>84</v>
      </c>
      <c r="AF45" s="53">
        <v>13.4</v>
      </c>
      <c r="AG45" s="52">
        <v>0.3</v>
      </c>
      <c r="AH45" s="24" t="s">
        <v>26</v>
      </c>
      <c r="AI45" s="181" t="s">
        <v>50</v>
      </c>
      <c r="AJ45" s="42">
        <v>0.08</v>
      </c>
      <c r="AK45" s="92"/>
      <c r="AL45" s="93">
        <v>0.1</v>
      </c>
      <c r="AM45" s="35"/>
      <c r="AN45" s="35"/>
      <c r="AO45" s="35"/>
      <c r="AP45" s="184"/>
      <c r="AQ45" s="89" t="s">
        <v>137</v>
      </c>
      <c r="AW45" s="56" t="s">
        <v>68</v>
      </c>
      <c r="AX45">
        <f>BC39</f>
        <v>0.64</v>
      </c>
    </row>
    <row r="46" spans="3:50" ht="67.5">
      <c r="C46" s="24">
        <v>95</v>
      </c>
      <c r="D46" s="24">
        <v>1.3</v>
      </c>
      <c r="E46" s="35">
        <v>1</v>
      </c>
      <c r="F46" s="35"/>
      <c r="G46" s="35"/>
      <c r="H46" s="35"/>
      <c r="I46" s="35"/>
      <c r="J46" s="35"/>
      <c r="K46" s="35"/>
      <c r="L46" s="35"/>
      <c r="M46" s="42">
        <v>0.2</v>
      </c>
      <c r="N46" s="92">
        <v>0.325</v>
      </c>
      <c r="O46" s="93">
        <f t="shared" si="0"/>
        <v>0.1</v>
      </c>
      <c r="P46" s="17"/>
      <c r="Q46" s="82" t="s">
        <v>101</v>
      </c>
      <c r="T46" s="45">
        <v>86</v>
      </c>
      <c r="U46" s="45">
        <v>3.9</v>
      </c>
      <c r="V46" s="45">
        <v>1</v>
      </c>
      <c r="W46" s="45" t="s">
        <v>26</v>
      </c>
      <c r="X46" s="75"/>
      <c r="Y46" s="88">
        <v>0.525</v>
      </c>
      <c r="Z46" s="76">
        <f>V46*0.1</f>
        <v>0.1</v>
      </c>
      <c r="AA46" s="68"/>
      <c r="AB46" s="68"/>
      <c r="AC46" s="89" t="s">
        <v>156</v>
      </c>
      <c r="AE46" s="53">
        <v>84</v>
      </c>
      <c r="AF46" s="53">
        <v>14.1</v>
      </c>
      <c r="AG46" s="52">
        <v>0.6</v>
      </c>
      <c r="AH46" s="24" t="s">
        <v>26</v>
      </c>
      <c r="AI46" s="181" t="s">
        <v>50</v>
      </c>
      <c r="AJ46" s="42">
        <v>0.3</v>
      </c>
      <c r="AK46" s="92"/>
      <c r="AL46" s="93"/>
      <c r="AM46" s="38">
        <v>0.07</v>
      </c>
      <c r="AN46" s="38"/>
      <c r="AO46" s="38"/>
      <c r="AP46" s="188"/>
      <c r="AQ46" s="89" t="s">
        <v>138</v>
      </c>
      <c r="AW46" s="56" t="s">
        <v>58</v>
      </c>
      <c r="AX46">
        <f>AY39</f>
        <v>2.9</v>
      </c>
    </row>
    <row r="47" spans="3:43" ht="67.5">
      <c r="C47" s="86">
        <v>95</v>
      </c>
      <c r="D47" s="86">
        <v>18.1</v>
      </c>
      <c r="E47" s="72">
        <v>0.8</v>
      </c>
      <c r="F47" s="72"/>
      <c r="G47" s="72"/>
      <c r="H47" s="72"/>
      <c r="I47" s="72"/>
      <c r="J47" s="72"/>
      <c r="K47" s="72"/>
      <c r="L47" s="72"/>
      <c r="M47" s="94"/>
      <c r="N47" s="92"/>
      <c r="O47" s="95"/>
      <c r="P47" s="96">
        <v>0.5</v>
      </c>
      <c r="Q47" s="82" t="s">
        <v>110</v>
      </c>
      <c r="T47" s="80">
        <v>86</v>
      </c>
      <c r="U47" s="81">
        <v>3.1</v>
      </c>
      <c r="V47" s="45">
        <v>1</v>
      </c>
      <c r="W47" s="45" t="s">
        <v>26</v>
      </c>
      <c r="X47" s="75"/>
      <c r="Y47" s="88">
        <v>0.525</v>
      </c>
      <c r="Z47" s="76">
        <f>V47*0.1</f>
        <v>0.1</v>
      </c>
      <c r="AA47" s="68"/>
      <c r="AB47" s="68"/>
      <c r="AC47" s="89" t="s">
        <v>156</v>
      </c>
      <c r="AE47" s="53">
        <v>85</v>
      </c>
      <c r="AF47" s="53">
        <v>3</v>
      </c>
      <c r="AG47" s="52">
        <v>0.5</v>
      </c>
      <c r="AH47" s="24" t="s">
        <v>16</v>
      </c>
      <c r="AI47" s="181" t="s">
        <v>50</v>
      </c>
      <c r="AJ47" s="42"/>
      <c r="AK47" s="92">
        <v>0.2</v>
      </c>
      <c r="AL47" s="93">
        <v>0.1</v>
      </c>
      <c r="AM47" s="35"/>
      <c r="AN47" s="35"/>
      <c r="AO47" s="35"/>
      <c r="AP47" s="184"/>
      <c r="AQ47" s="89" t="s">
        <v>139</v>
      </c>
    </row>
    <row r="48" spans="3:43" ht="67.5">
      <c r="C48" s="86">
        <v>95</v>
      </c>
      <c r="D48" s="86">
        <v>18.2</v>
      </c>
      <c r="E48" s="72">
        <v>0.9</v>
      </c>
      <c r="F48" s="72"/>
      <c r="G48" s="72"/>
      <c r="H48" s="72"/>
      <c r="I48" s="72"/>
      <c r="J48" s="72"/>
      <c r="K48" s="72"/>
      <c r="L48" s="72"/>
      <c r="M48" s="94"/>
      <c r="N48" s="92"/>
      <c r="O48" s="95"/>
      <c r="P48" s="96">
        <v>0.5</v>
      </c>
      <c r="Q48" s="82" t="s">
        <v>110</v>
      </c>
      <c r="T48" s="45">
        <v>87</v>
      </c>
      <c r="U48" s="45">
        <v>5.2</v>
      </c>
      <c r="V48" s="45">
        <v>0.9</v>
      </c>
      <c r="W48" s="83" t="s">
        <v>29</v>
      </c>
      <c r="X48" s="84"/>
      <c r="Y48" s="88"/>
      <c r="Z48" s="85"/>
      <c r="AA48" s="85"/>
      <c r="AB48" s="85">
        <v>0.562</v>
      </c>
      <c r="AC48" s="89" t="s">
        <v>172</v>
      </c>
      <c r="AE48" s="53">
        <v>85</v>
      </c>
      <c r="AF48" s="53">
        <v>4.5</v>
      </c>
      <c r="AG48" s="52">
        <v>1</v>
      </c>
      <c r="AH48" s="24" t="s">
        <v>26</v>
      </c>
      <c r="AI48" s="181" t="s">
        <v>50</v>
      </c>
      <c r="AJ48" s="42">
        <v>0.2</v>
      </c>
      <c r="AK48" s="92"/>
      <c r="AL48" s="93">
        <v>0.2</v>
      </c>
      <c r="AM48" s="42"/>
      <c r="AN48" s="42">
        <f>AG48*0.2</f>
        <v>0.2</v>
      </c>
      <c r="AO48" s="17"/>
      <c r="AQ48" s="89" t="s">
        <v>140</v>
      </c>
    </row>
    <row r="49" spans="3:43" ht="67.5">
      <c r="C49" s="464" t="s">
        <v>112</v>
      </c>
      <c r="D49" s="465"/>
      <c r="E49" s="41">
        <f>SUM(E6:E48)</f>
        <v>39.49999999999999</v>
      </c>
      <c r="F49" s="41"/>
      <c r="G49" s="41"/>
      <c r="H49" s="41"/>
      <c r="I49" s="41"/>
      <c r="J49" s="41"/>
      <c r="K49" s="41"/>
      <c r="L49" s="41"/>
      <c r="M49" s="97">
        <f>SUM(M6:M48)</f>
        <v>7.192000000000001</v>
      </c>
      <c r="N49" s="97">
        <f>SUM(N6:N48)</f>
        <v>10.143999999999998</v>
      </c>
      <c r="O49" s="97">
        <f>SUM(O6:O48)</f>
        <v>3.905000000000001</v>
      </c>
      <c r="P49" s="97">
        <f>SUM(P6:P48)</f>
        <v>3.075</v>
      </c>
      <c r="Q49" s="17"/>
      <c r="T49" s="45">
        <v>87</v>
      </c>
      <c r="U49" s="45">
        <v>6.1</v>
      </c>
      <c r="V49" s="45">
        <v>0.8</v>
      </c>
      <c r="W49" s="45" t="s">
        <v>51</v>
      </c>
      <c r="X49" s="75">
        <v>0.2</v>
      </c>
      <c r="Y49" s="88"/>
      <c r="Z49" s="76"/>
      <c r="AA49" s="75">
        <f>V49*0.4</f>
        <v>0.32000000000000006</v>
      </c>
      <c r="AB49" s="75"/>
      <c r="AC49" s="89" t="s">
        <v>173</v>
      </c>
      <c r="AE49" s="53">
        <v>85</v>
      </c>
      <c r="AF49" s="53">
        <v>5.1</v>
      </c>
      <c r="AG49" s="52">
        <v>0.6</v>
      </c>
      <c r="AH49" s="24" t="s">
        <v>26</v>
      </c>
      <c r="AI49" s="181" t="s">
        <v>50</v>
      </c>
      <c r="AJ49" s="42"/>
      <c r="AK49" s="92"/>
      <c r="AL49" s="93">
        <v>0.175</v>
      </c>
      <c r="AM49" s="35"/>
      <c r="AN49" s="35"/>
      <c r="AO49" s="42">
        <v>0.2</v>
      </c>
      <c r="AP49" s="69"/>
      <c r="AQ49" s="89" t="s">
        <v>141</v>
      </c>
    </row>
    <row r="50" spans="13:43" ht="67.5">
      <c r="M50" s="69" t="s">
        <v>65</v>
      </c>
      <c r="N50" s="69" t="s">
        <v>38</v>
      </c>
      <c r="T50" s="45">
        <v>93</v>
      </c>
      <c r="U50" s="45">
        <v>10.3</v>
      </c>
      <c r="V50" s="45">
        <v>0.8</v>
      </c>
      <c r="W50" s="45" t="s">
        <v>16</v>
      </c>
      <c r="X50" s="75">
        <v>0.1</v>
      </c>
      <c r="Y50" s="88">
        <v>0.2</v>
      </c>
      <c r="Z50" s="76">
        <v>0.1</v>
      </c>
      <c r="AA50" s="76"/>
      <c r="AB50" s="76"/>
      <c r="AC50" s="89" t="s">
        <v>174</v>
      </c>
      <c r="AE50" s="53">
        <v>85</v>
      </c>
      <c r="AF50" s="53">
        <v>5.2</v>
      </c>
      <c r="AG50" s="52">
        <v>1</v>
      </c>
      <c r="AH50" s="24" t="s">
        <v>26</v>
      </c>
      <c r="AI50" s="181" t="s">
        <v>50</v>
      </c>
      <c r="AJ50" s="42"/>
      <c r="AK50" s="92">
        <v>0.325</v>
      </c>
      <c r="AL50" s="93">
        <f>AG50*0.1</f>
        <v>0.1</v>
      </c>
      <c r="AM50" s="35"/>
      <c r="AN50" s="35"/>
      <c r="AO50" s="35">
        <v>0.2</v>
      </c>
      <c r="AP50" s="184"/>
      <c r="AQ50" s="89" t="s">
        <v>142</v>
      </c>
    </row>
    <row r="51" spans="20:43" ht="67.5">
      <c r="T51" s="24">
        <v>102</v>
      </c>
      <c r="U51" s="24">
        <v>11.3</v>
      </c>
      <c r="V51" s="24">
        <v>0.8</v>
      </c>
      <c r="W51" s="24" t="s">
        <v>16</v>
      </c>
      <c r="X51" s="75">
        <v>0.4</v>
      </c>
      <c r="Y51" s="88"/>
      <c r="Z51" s="68">
        <v>0.1</v>
      </c>
      <c r="AA51" s="68"/>
      <c r="AB51" s="68"/>
      <c r="AC51" s="89" t="s">
        <v>175</v>
      </c>
      <c r="AE51" s="53">
        <v>85</v>
      </c>
      <c r="AF51" s="53">
        <v>7</v>
      </c>
      <c r="AG51" s="52">
        <v>0.7</v>
      </c>
      <c r="AH51" s="24" t="s">
        <v>26</v>
      </c>
      <c r="AI51" s="181" t="s">
        <v>50</v>
      </c>
      <c r="AJ51" s="42" t="s">
        <v>71</v>
      </c>
      <c r="AK51" s="92"/>
      <c r="AL51" s="93">
        <v>0.1</v>
      </c>
      <c r="AM51" s="35"/>
      <c r="AN51" s="42">
        <v>0.337</v>
      </c>
      <c r="AO51" s="35"/>
      <c r="AP51" s="184"/>
      <c r="AQ51" s="89" t="s">
        <v>143</v>
      </c>
    </row>
    <row r="52" spans="20:43" ht="12.75">
      <c r="T52" s="24"/>
      <c r="U52" s="24"/>
      <c r="V52" s="66">
        <f>SUM(V6:V51)</f>
        <v>42.49999999999999</v>
      </c>
      <c r="W52" s="66"/>
      <c r="X52" s="66">
        <f>SUM(X6:X51)</f>
        <v>7.854000000000002</v>
      </c>
      <c r="Y52" s="67">
        <f>SUM(Y6:Y51)</f>
        <v>11.612000000000002</v>
      </c>
      <c r="Z52" s="66">
        <f>SUM(Z6:Z51)</f>
        <v>5.249999999999997</v>
      </c>
      <c r="AA52" s="66">
        <f>SUM(AA6:AA51)</f>
        <v>1.62</v>
      </c>
      <c r="AB52" s="67">
        <f>SUM(AB6:AB51)</f>
        <v>0.562</v>
      </c>
      <c r="AE52" s="31"/>
      <c r="AF52" s="24"/>
      <c r="AG52" s="40">
        <f aca="true" t="shared" si="2" ref="AG52:AM52">SUM(AG6:AG51)</f>
        <v>25.100000000000005</v>
      </c>
      <c r="AH52" s="40">
        <f t="shared" si="2"/>
        <v>0</v>
      </c>
      <c r="AI52" s="40">
        <f t="shared" si="2"/>
        <v>0</v>
      </c>
      <c r="AJ52" s="40">
        <f t="shared" si="2"/>
        <v>2.822</v>
      </c>
      <c r="AK52" s="40">
        <f t="shared" si="2"/>
        <v>2.1</v>
      </c>
      <c r="AL52" s="73">
        <f t="shared" si="2"/>
        <v>4.1819999999999995</v>
      </c>
      <c r="AM52" s="73">
        <f t="shared" si="2"/>
        <v>0.8700000000000001</v>
      </c>
      <c r="AN52" s="73">
        <f>SUM(AN6:AN51)</f>
        <v>1.662</v>
      </c>
      <c r="AO52" s="73">
        <f>SUM(AO6:AO51)</f>
        <v>0.4</v>
      </c>
      <c r="AP52" s="73">
        <f>SUM(AP6:AP51)</f>
        <v>3.7990000000000004</v>
      </c>
      <c r="AQ52" s="24"/>
    </row>
    <row r="56" spans="34:35" ht="12.75">
      <c r="AH56" t="s">
        <v>65</v>
      </c>
      <c r="AI56" s="69">
        <f>AJ52</f>
        <v>2.822</v>
      </c>
    </row>
    <row r="57" spans="22:35" ht="12.75">
      <c r="V57" s="68"/>
      <c r="AH57" t="s">
        <v>111</v>
      </c>
      <c r="AI57" s="68">
        <f>AP52</f>
        <v>3.7990000000000004</v>
      </c>
    </row>
    <row r="58" spans="18:35" ht="12.75">
      <c r="R58" s="69"/>
      <c r="V58" s="68"/>
      <c r="AH58" t="s">
        <v>38</v>
      </c>
      <c r="AI58" s="69">
        <f>AK52</f>
        <v>2.1</v>
      </c>
    </row>
    <row r="59" spans="22:35" ht="12.75">
      <c r="V59" s="68"/>
      <c r="AH59" t="s">
        <v>67</v>
      </c>
      <c r="AI59" s="68">
        <f>AL52</f>
        <v>4.1819999999999995</v>
      </c>
    </row>
    <row r="60" spans="22:35" ht="12.75">
      <c r="V60" s="68"/>
      <c r="AH60" t="s">
        <v>66</v>
      </c>
      <c r="AI60" s="68">
        <f>AM52</f>
        <v>0.8700000000000001</v>
      </c>
    </row>
    <row r="61" spans="22:35" ht="12.75">
      <c r="V61" s="68"/>
      <c r="AH61" t="s">
        <v>191</v>
      </c>
      <c r="AI61" s="68">
        <f>AN52</f>
        <v>1.662</v>
      </c>
    </row>
    <row r="62" spans="22:35" ht="12.75">
      <c r="V62" s="68"/>
      <c r="AH62" t="s">
        <v>192</v>
      </c>
      <c r="AI62" s="68">
        <f>AO52</f>
        <v>0.4</v>
      </c>
    </row>
    <row r="64" spans="3:7" ht="12.75">
      <c r="C64" t="s">
        <v>194</v>
      </c>
      <c r="G64" t="s">
        <v>195</v>
      </c>
    </row>
    <row r="65" spans="3:17" ht="12.75">
      <c r="C65" t="s">
        <v>190</v>
      </c>
      <c r="F65" t="s">
        <v>190</v>
      </c>
      <c r="N65" t="s">
        <v>65</v>
      </c>
      <c r="O65" s="69">
        <f>D66+D71+D77+D85</f>
        <v>23.652</v>
      </c>
      <c r="P65">
        <v>21</v>
      </c>
      <c r="Q65">
        <f>P65-O65</f>
        <v>-2.652000000000001</v>
      </c>
    </row>
    <row r="66" spans="1:15" ht="12.75">
      <c r="A66" t="s">
        <v>71</v>
      </c>
      <c r="C66" t="s">
        <v>65</v>
      </c>
      <c r="D66" s="102">
        <f>M49</f>
        <v>7.192000000000001</v>
      </c>
      <c r="E66">
        <v>5.764</v>
      </c>
      <c r="F66" t="s">
        <v>65</v>
      </c>
      <c r="G66">
        <v>13.5</v>
      </c>
      <c r="N66" t="s">
        <v>111</v>
      </c>
      <c r="O66" s="68">
        <f>D69+D72+D78+D86</f>
        <v>16.434</v>
      </c>
    </row>
    <row r="67" spans="3:15" ht="12.75">
      <c r="C67" t="s">
        <v>38</v>
      </c>
      <c r="D67" s="102">
        <f>N49</f>
        <v>10.143999999999998</v>
      </c>
      <c r="E67">
        <v>11.944</v>
      </c>
      <c r="F67" t="s">
        <v>57</v>
      </c>
      <c r="G67">
        <v>1.3</v>
      </c>
      <c r="N67" t="s">
        <v>38</v>
      </c>
      <c r="O67" s="69">
        <f>D68+D73+D79+D90</f>
        <v>20.517000000000003</v>
      </c>
    </row>
    <row r="68" spans="3:17" ht="12.75">
      <c r="C68" t="s">
        <v>67</v>
      </c>
      <c r="D68" s="102">
        <f>O49</f>
        <v>3.905000000000001</v>
      </c>
      <c r="E68">
        <v>3.905</v>
      </c>
      <c r="F68" t="s">
        <v>38</v>
      </c>
      <c r="G68">
        <v>4.2</v>
      </c>
      <c r="N68" t="s">
        <v>67</v>
      </c>
      <c r="O68">
        <f>D69+D74+D80+D87</f>
        <v>13.581999999999997</v>
      </c>
      <c r="P68">
        <v>13.6</v>
      </c>
      <c r="Q68">
        <f>P68-O68</f>
        <v>0.01800000000000246</v>
      </c>
    </row>
    <row r="69" spans="3:17" ht="12.75">
      <c r="C69" t="s">
        <v>111</v>
      </c>
      <c r="D69">
        <f>P49</f>
        <v>3.075</v>
      </c>
      <c r="E69">
        <v>3.075</v>
      </c>
      <c r="F69" t="s">
        <v>67</v>
      </c>
      <c r="G69">
        <v>0.3</v>
      </c>
      <c r="N69" t="s">
        <v>66</v>
      </c>
      <c r="O69">
        <f>D75+D81+D88</f>
        <v>3.015</v>
      </c>
      <c r="P69">
        <v>2.9</v>
      </c>
      <c r="Q69">
        <f>P69-O69</f>
        <v>-0.11500000000000021</v>
      </c>
    </row>
    <row r="70" spans="3:17" ht="12.75">
      <c r="C70" t="s">
        <v>188</v>
      </c>
      <c r="F70" t="s">
        <v>188</v>
      </c>
      <c r="N70" t="s">
        <v>191</v>
      </c>
      <c r="O70">
        <f>D82+D89</f>
        <v>2.302</v>
      </c>
      <c r="P70">
        <v>2.325</v>
      </c>
      <c r="Q70">
        <f>P70-O70</f>
        <v>0.02300000000000013</v>
      </c>
    </row>
    <row r="71" spans="3:17" ht="12.75">
      <c r="C71" t="s">
        <v>65</v>
      </c>
      <c r="D71" s="102">
        <f>X52</f>
        <v>7.854000000000002</v>
      </c>
      <c r="E71">
        <v>7.854</v>
      </c>
      <c r="F71" t="s">
        <v>65</v>
      </c>
      <c r="G71">
        <v>9.4</v>
      </c>
      <c r="N71" t="s">
        <v>192</v>
      </c>
      <c r="O71">
        <f>D83</f>
        <v>0.4</v>
      </c>
      <c r="P71">
        <v>0.4</v>
      </c>
      <c r="Q71">
        <f>P71-O71</f>
        <v>0</v>
      </c>
    </row>
    <row r="72" spans="3:6" ht="12.75">
      <c r="C72" t="s">
        <v>111</v>
      </c>
      <c r="D72" s="102">
        <f>AB52</f>
        <v>0.562</v>
      </c>
      <c r="E72">
        <v>0.562</v>
      </c>
      <c r="F72" t="s">
        <v>57</v>
      </c>
    </row>
    <row r="73" spans="3:7" ht="12.75">
      <c r="C73" t="s">
        <v>38</v>
      </c>
      <c r="D73" s="102">
        <f>Y52</f>
        <v>11.612000000000002</v>
      </c>
      <c r="E73">
        <v>11.612</v>
      </c>
      <c r="F73" t="s">
        <v>38</v>
      </c>
      <c r="G73">
        <v>37.5</v>
      </c>
    </row>
    <row r="74" spans="3:7" ht="12.75">
      <c r="C74" t="s">
        <v>67</v>
      </c>
      <c r="D74" s="102">
        <f>Z52</f>
        <v>5.249999999999997</v>
      </c>
      <c r="E74">
        <v>5.25</v>
      </c>
      <c r="F74" t="s">
        <v>67</v>
      </c>
      <c r="G74">
        <v>0.7</v>
      </c>
    </row>
    <row r="75" spans="3:6" ht="12.75">
      <c r="C75" t="s">
        <v>66</v>
      </c>
      <c r="D75" s="102">
        <f>AA52</f>
        <v>1.62</v>
      </c>
      <c r="E75">
        <v>1.62</v>
      </c>
      <c r="F75" t="s">
        <v>66</v>
      </c>
    </row>
    <row r="76" spans="3:6" ht="12.75">
      <c r="C76" t="s">
        <v>189</v>
      </c>
      <c r="F76" t="s">
        <v>189</v>
      </c>
    </row>
    <row r="77" spans="3:7" ht="12.75">
      <c r="C77" t="s">
        <v>65</v>
      </c>
      <c r="D77" s="84">
        <f aca="true" t="shared" si="3" ref="D77:D83">AI56</f>
        <v>2.822</v>
      </c>
      <c r="E77">
        <v>2.8</v>
      </c>
      <c r="F77" t="s">
        <v>65</v>
      </c>
      <c r="G77">
        <v>43.6</v>
      </c>
    </row>
    <row r="78" spans="3:7" ht="12.75">
      <c r="C78" t="s">
        <v>111</v>
      </c>
      <c r="D78" s="85">
        <f t="shared" si="3"/>
        <v>3.7990000000000004</v>
      </c>
      <c r="E78">
        <v>3.8</v>
      </c>
      <c r="F78" t="s">
        <v>57</v>
      </c>
      <c r="G78">
        <v>2</v>
      </c>
    </row>
    <row r="79" spans="3:7" ht="12.75">
      <c r="C79" t="s">
        <v>38</v>
      </c>
      <c r="D79" s="84">
        <f t="shared" si="3"/>
        <v>2.1</v>
      </c>
      <c r="E79">
        <v>2.1</v>
      </c>
      <c r="F79" t="s">
        <v>38</v>
      </c>
      <c r="G79">
        <v>10.8</v>
      </c>
    </row>
    <row r="80" spans="3:7" ht="12.75">
      <c r="C80" t="s">
        <v>67</v>
      </c>
      <c r="D80" s="85">
        <f t="shared" si="3"/>
        <v>4.1819999999999995</v>
      </c>
      <c r="E80">
        <v>4.18</v>
      </c>
      <c r="F80" t="s">
        <v>67</v>
      </c>
      <c r="G80">
        <v>1</v>
      </c>
    </row>
    <row r="81" spans="3:6" ht="12.75">
      <c r="C81" t="s">
        <v>66</v>
      </c>
      <c r="D81" s="85">
        <f t="shared" si="3"/>
        <v>0.8700000000000001</v>
      </c>
      <c r="E81">
        <v>0.87</v>
      </c>
      <c r="F81" t="s">
        <v>66</v>
      </c>
    </row>
    <row r="82" spans="3:6" ht="12.75">
      <c r="C82" t="s">
        <v>191</v>
      </c>
      <c r="D82" s="85">
        <f t="shared" si="3"/>
        <v>1.662</v>
      </c>
      <c r="E82">
        <v>1.66</v>
      </c>
      <c r="F82" t="s">
        <v>191</v>
      </c>
    </row>
    <row r="83" spans="3:6" ht="12.75">
      <c r="C83" t="s">
        <v>192</v>
      </c>
      <c r="D83" s="85">
        <f t="shared" si="3"/>
        <v>0.4</v>
      </c>
      <c r="E83">
        <v>0.4</v>
      </c>
      <c r="F83" t="s">
        <v>192</v>
      </c>
    </row>
    <row r="84" spans="3:6" ht="12.75">
      <c r="C84" t="s">
        <v>193</v>
      </c>
      <c r="F84" t="s">
        <v>193</v>
      </c>
    </row>
    <row r="85" spans="3:6" ht="12.75">
      <c r="C85" s="99" t="s">
        <v>65</v>
      </c>
      <c r="D85" s="101">
        <f aca="true" t="shared" si="4" ref="D85:D90">AX41</f>
        <v>5.783999999999999</v>
      </c>
      <c r="E85">
        <v>4.16</v>
      </c>
      <c r="F85" s="99" t="s">
        <v>65</v>
      </c>
    </row>
    <row r="86" spans="3:6" ht="12.75">
      <c r="C86" s="99" t="s">
        <v>111</v>
      </c>
      <c r="D86" s="101">
        <f t="shared" si="4"/>
        <v>8.998000000000001</v>
      </c>
      <c r="E86">
        <v>11.55</v>
      </c>
      <c r="F86" s="99" t="s">
        <v>57</v>
      </c>
    </row>
    <row r="87" spans="3:6" ht="12.75">
      <c r="C87" s="99" t="s">
        <v>67</v>
      </c>
      <c r="D87" s="101">
        <f t="shared" si="4"/>
        <v>1.075</v>
      </c>
      <c r="E87">
        <v>1.075</v>
      </c>
      <c r="F87" s="99" t="s">
        <v>67</v>
      </c>
    </row>
    <row r="88" spans="3:6" ht="12.75">
      <c r="C88" s="99" t="s">
        <v>66</v>
      </c>
      <c r="D88" s="101">
        <f t="shared" si="4"/>
        <v>0.525</v>
      </c>
      <c r="E88">
        <v>0.525</v>
      </c>
      <c r="F88" s="99" t="s">
        <v>66</v>
      </c>
    </row>
    <row r="89" spans="3:6" ht="12.75">
      <c r="C89" s="99" t="s">
        <v>191</v>
      </c>
      <c r="D89" s="101">
        <f t="shared" si="4"/>
        <v>0.64</v>
      </c>
      <c r="E89">
        <v>0.64</v>
      </c>
      <c r="F89" s="99" t="s">
        <v>191</v>
      </c>
    </row>
    <row r="90" spans="3:6" ht="12.75">
      <c r="C90" s="99" t="s">
        <v>38</v>
      </c>
      <c r="D90" s="101">
        <f t="shared" si="4"/>
        <v>2.9</v>
      </c>
      <c r="E90">
        <v>2.675</v>
      </c>
      <c r="F90" s="99" t="s">
        <v>38</v>
      </c>
    </row>
    <row r="96" ht="13.5" thickBot="1"/>
    <row r="97" spans="3:13" ht="15.75" thickBot="1">
      <c r="C97" s="114" t="s">
        <v>196</v>
      </c>
      <c r="D97" s="115" t="s">
        <v>38</v>
      </c>
      <c r="E97" s="115" t="s">
        <v>65</v>
      </c>
      <c r="F97" s="115" t="s">
        <v>111</v>
      </c>
      <c r="G97" s="115" t="s">
        <v>203</v>
      </c>
      <c r="H97" s="115" t="s">
        <v>204</v>
      </c>
      <c r="I97" s="115" t="s">
        <v>191</v>
      </c>
      <c r="J97" s="115" t="s">
        <v>192</v>
      </c>
      <c r="K97" s="115" t="s">
        <v>64</v>
      </c>
      <c r="L97" s="116" t="s">
        <v>67</v>
      </c>
      <c r="M97" s="108" t="s">
        <v>112</v>
      </c>
    </row>
    <row r="98" spans="3:13" ht="15">
      <c r="C98" s="104" t="s">
        <v>197</v>
      </c>
      <c r="D98" s="110">
        <f>D99+D100+D101</f>
        <v>10.143999999999998</v>
      </c>
      <c r="E98" s="110">
        <f aca="true" t="shared" si="5" ref="E98:L98">E99+E100+E101</f>
        <v>7.192000000000001</v>
      </c>
      <c r="F98" s="110">
        <f t="shared" si="5"/>
        <v>3.075</v>
      </c>
      <c r="G98" s="110">
        <f t="shared" si="5"/>
        <v>0</v>
      </c>
      <c r="H98" s="110">
        <f t="shared" si="5"/>
        <v>0</v>
      </c>
      <c r="I98" s="110">
        <f t="shared" si="5"/>
        <v>0</v>
      </c>
      <c r="J98" s="110">
        <f t="shared" si="5"/>
        <v>0</v>
      </c>
      <c r="K98" s="110">
        <f t="shared" si="5"/>
        <v>0</v>
      </c>
      <c r="L98" s="110">
        <f t="shared" si="5"/>
        <v>3.905000000000001</v>
      </c>
      <c r="M98" s="139">
        <f>SUM(D98:L98)</f>
        <v>24.316</v>
      </c>
    </row>
    <row r="99" spans="3:13" ht="12.75">
      <c r="C99" s="105" t="s">
        <v>200</v>
      </c>
      <c r="D99" s="103"/>
      <c r="E99" s="103"/>
      <c r="F99" s="103"/>
      <c r="G99" s="103"/>
      <c r="H99" s="103"/>
      <c r="I99" s="103"/>
      <c r="J99" s="103"/>
      <c r="K99" s="103"/>
      <c r="L99" s="107"/>
      <c r="M99" s="152">
        <f>SUM(D99:L99)</f>
        <v>0</v>
      </c>
    </row>
    <row r="100" spans="3:13" ht="12.75">
      <c r="C100" s="105" t="s">
        <v>202</v>
      </c>
      <c r="D100" s="103">
        <f>D67</f>
        <v>10.143999999999998</v>
      </c>
      <c r="E100" s="103">
        <f>D66</f>
        <v>7.192000000000001</v>
      </c>
      <c r="F100" s="103">
        <f>D69</f>
        <v>3.075</v>
      </c>
      <c r="G100" s="103"/>
      <c r="H100" s="103"/>
      <c r="I100" s="103"/>
      <c r="J100" s="103"/>
      <c r="K100" s="103"/>
      <c r="L100" s="107">
        <f>D68</f>
        <v>3.905000000000001</v>
      </c>
      <c r="M100" s="152">
        <f aca="true" t="shared" si="6" ref="M100:M121">SUM(D100:L100)</f>
        <v>24.316</v>
      </c>
    </row>
    <row r="101" spans="3:13" ht="13.5" thickBot="1">
      <c r="C101" s="111" t="s">
        <v>201</v>
      </c>
      <c r="D101" s="112"/>
      <c r="E101" s="112"/>
      <c r="F101" s="112"/>
      <c r="G101" s="112"/>
      <c r="H101" s="112"/>
      <c r="I101" s="112"/>
      <c r="J101" s="112"/>
      <c r="K101" s="112"/>
      <c r="L101" s="113"/>
      <c r="M101" s="153">
        <f t="shared" si="6"/>
        <v>0</v>
      </c>
    </row>
    <row r="102" spans="3:13" ht="15">
      <c r="C102" s="104" t="s">
        <v>189</v>
      </c>
      <c r="D102" s="110">
        <f>D103+D104+D105</f>
        <v>2.1</v>
      </c>
      <c r="E102" s="110">
        <f aca="true" t="shared" si="7" ref="E102:L102">E103+E104+E105</f>
        <v>2.822</v>
      </c>
      <c r="F102" s="110">
        <f t="shared" si="7"/>
        <v>3.7990000000000004</v>
      </c>
      <c r="G102" s="110">
        <f t="shared" si="7"/>
        <v>0</v>
      </c>
      <c r="H102" s="110">
        <f t="shared" si="7"/>
        <v>0</v>
      </c>
      <c r="I102" s="110">
        <f t="shared" si="7"/>
        <v>1.662</v>
      </c>
      <c r="J102" s="110">
        <f t="shared" si="7"/>
        <v>0.4</v>
      </c>
      <c r="K102" s="110">
        <f t="shared" si="7"/>
        <v>0.8700000000000001</v>
      </c>
      <c r="L102" s="110">
        <f t="shared" si="7"/>
        <v>4.1819999999999995</v>
      </c>
      <c r="M102" s="139">
        <f>SUM(D102:L102)</f>
        <v>15.834999999999997</v>
      </c>
    </row>
    <row r="103" spans="3:13" ht="12.75">
      <c r="C103" s="105" t="s">
        <v>200</v>
      </c>
      <c r="D103" s="103"/>
      <c r="E103" s="103"/>
      <c r="F103" s="103"/>
      <c r="G103" s="103"/>
      <c r="H103" s="103"/>
      <c r="I103" s="103"/>
      <c r="J103" s="103"/>
      <c r="K103" s="103"/>
      <c r="L103" s="107"/>
      <c r="M103" s="152">
        <f t="shared" si="6"/>
        <v>0</v>
      </c>
    </row>
    <row r="104" spans="3:13" ht="12.75">
      <c r="C104" s="105" t="s">
        <v>202</v>
      </c>
      <c r="D104" s="136">
        <f>D79</f>
        <v>2.1</v>
      </c>
      <c r="E104" s="136">
        <f>D77</f>
        <v>2.822</v>
      </c>
      <c r="F104" s="137">
        <f>D78</f>
        <v>3.7990000000000004</v>
      </c>
      <c r="G104" s="103"/>
      <c r="H104" s="103"/>
      <c r="I104" s="137">
        <f>D82</f>
        <v>1.662</v>
      </c>
      <c r="J104" s="137">
        <f>D83</f>
        <v>0.4</v>
      </c>
      <c r="K104" s="137">
        <f>D81</f>
        <v>0.8700000000000001</v>
      </c>
      <c r="L104" s="138">
        <f>D80</f>
        <v>4.1819999999999995</v>
      </c>
      <c r="M104" s="152">
        <f t="shared" si="6"/>
        <v>15.834999999999997</v>
      </c>
    </row>
    <row r="105" spans="3:13" ht="13.5" thickBot="1">
      <c r="C105" s="111" t="s">
        <v>201</v>
      </c>
      <c r="D105" s="112"/>
      <c r="E105" s="112"/>
      <c r="F105" s="112"/>
      <c r="G105" s="112"/>
      <c r="H105" s="112"/>
      <c r="I105" s="112"/>
      <c r="J105" s="112"/>
      <c r="K105" s="112"/>
      <c r="L105" s="113"/>
      <c r="M105" s="153">
        <f t="shared" si="6"/>
        <v>0</v>
      </c>
    </row>
    <row r="106" spans="3:13" ht="15">
      <c r="C106" s="104" t="s">
        <v>188</v>
      </c>
      <c r="D106" s="110">
        <f>D107+D108+D109</f>
        <v>11.612</v>
      </c>
      <c r="E106" s="110">
        <f aca="true" t="shared" si="8" ref="E106:L106">E107+E108+E109</f>
        <v>7.854</v>
      </c>
      <c r="F106" s="110">
        <f t="shared" si="8"/>
        <v>0.564</v>
      </c>
      <c r="G106" s="110">
        <f t="shared" si="8"/>
        <v>0</v>
      </c>
      <c r="H106" s="110">
        <f t="shared" si="8"/>
        <v>0</v>
      </c>
      <c r="I106" s="110">
        <f t="shared" si="8"/>
        <v>0</v>
      </c>
      <c r="J106" s="110">
        <f t="shared" si="8"/>
        <v>0</v>
      </c>
      <c r="K106" s="110">
        <f t="shared" si="8"/>
        <v>1.62</v>
      </c>
      <c r="L106" s="110">
        <f t="shared" si="8"/>
        <v>5.25</v>
      </c>
      <c r="M106" s="139">
        <f>SUM(D106:L106)</f>
        <v>26.900000000000002</v>
      </c>
    </row>
    <row r="107" spans="3:13" ht="12.75">
      <c r="C107" s="105" t="s">
        <v>200</v>
      </c>
      <c r="D107" s="103"/>
      <c r="E107" s="103"/>
      <c r="F107" s="103"/>
      <c r="G107" s="103"/>
      <c r="H107" s="103"/>
      <c r="I107" s="103"/>
      <c r="J107" s="103"/>
      <c r="K107" s="103"/>
      <c r="L107" s="107"/>
      <c r="M107" s="152">
        <f t="shared" si="6"/>
        <v>0</v>
      </c>
    </row>
    <row r="108" spans="3:13" ht="12.75">
      <c r="C108" s="105" t="s">
        <v>202</v>
      </c>
      <c r="D108" s="103">
        <v>11.612</v>
      </c>
      <c r="E108" s="103">
        <v>7.854</v>
      </c>
      <c r="F108" s="103">
        <v>0.564</v>
      </c>
      <c r="G108" s="103"/>
      <c r="H108" s="103"/>
      <c r="I108" s="103"/>
      <c r="J108" s="103"/>
      <c r="K108" s="103">
        <v>1.62</v>
      </c>
      <c r="L108" s="107">
        <v>5.25</v>
      </c>
      <c r="M108" s="152">
        <f t="shared" si="6"/>
        <v>26.900000000000002</v>
      </c>
    </row>
    <row r="109" spans="3:13" ht="13.5" thickBot="1">
      <c r="C109" s="111" t="s">
        <v>201</v>
      </c>
      <c r="D109" s="112"/>
      <c r="E109" s="112"/>
      <c r="F109" s="112"/>
      <c r="G109" s="112"/>
      <c r="H109" s="112"/>
      <c r="I109" s="112"/>
      <c r="J109" s="112"/>
      <c r="K109" s="112"/>
      <c r="L109" s="113"/>
      <c r="M109" s="153">
        <f t="shared" si="6"/>
        <v>0</v>
      </c>
    </row>
    <row r="110" spans="3:13" ht="15">
      <c r="C110" s="104" t="s">
        <v>193</v>
      </c>
      <c r="D110" s="110">
        <f>D111+D112+D113</f>
        <v>2.9</v>
      </c>
      <c r="E110" s="110">
        <f aca="true" t="shared" si="9" ref="E110:L110">E111+E112+E113</f>
        <v>5.783999999999999</v>
      </c>
      <c r="F110" s="110">
        <f t="shared" si="9"/>
        <v>8.998000000000001</v>
      </c>
      <c r="G110" s="110">
        <f t="shared" si="9"/>
        <v>0</v>
      </c>
      <c r="H110" s="110">
        <f t="shared" si="9"/>
        <v>0</v>
      </c>
      <c r="I110" s="110">
        <f t="shared" si="9"/>
        <v>0.64</v>
      </c>
      <c r="J110" s="110">
        <f t="shared" si="9"/>
        <v>0</v>
      </c>
      <c r="K110" s="110">
        <f t="shared" si="9"/>
        <v>0.525</v>
      </c>
      <c r="L110" s="110">
        <f t="shared" si="9"/>
        <v>1.075</v>
      </c>
      <c r="M110" s="139">
        <f>SUM(D110:L110)</f>
        <v>19.922</v>
      </c>
    </row>
    <row r="111" spans="3:13" ht="12.75">
      <c r="C111" s="105" t="s">
        <v>200</v>
      </c>
      <c r="D111" s="17"/>
      <c r="E111" s="17"/>
      <c r="F111" s="17"/>
      <c r="G111" s="17"/>
      <c r="H111" s="17"/>
      <c r="I111" s="17"/>
      <c r="J111" s="17"/>
      <c r="K111" s="17"/>
      <c r="L111" s="106"/>
      <c r="M111" s="152">
        <f t="shared" si="6"/>
        <v>0</v>
      </c>
    </row>
    <row r="112" spans="3:13" ht="12.75">
      <c r="C112" s="105" t="s">
        <v>202</v>
      </c>
      <c r="D112" s="103">
        <f>D90</f>
        <v>2.9</v>
      </c>
      <c r="E112" s="103">
        <f>D85</f>
        <v>5.783999999999999</v>
      </c>
      <c r="F112" s="103">
        <f>D86</f>
        <v>8.998000000000001</v>
      </c>
      <c r="G112" s="103"/>
      <c r="H112" s="103"/>
      <c r="I112" s="103">
        <f>D89</f>
        <v>0.64</v>
      </c>
      <c r="J112" s="103"/>
      <c r="K112" s="103">
        <f>D88</f>
        <v>0.525</v>
      </c>
      <c r="L112" s="107">
        <f>D87</f>
        <v>1.075</v>
      </c>
      <c r="M112" s="152">
        <f t="shared" si="6"/>
        <v>19.922</v>
      </c>
    </row>
    <row r="113" spans="3:13" ht="13.5" thickBot="1">
      <c r="C113" s="111" t="s">
        <v>201</v>
      </c>
      <c r="D113" s="112"/>
      <c r="E113" s="112"/>
      <c r="F113" s="112"/>
      <c r="G113" s="112"/>
      <c r="H113" s="112"/>
      <c r="I113" s="112"/>
      <c r="J113" s="112"/>
      <c r="K113" s="112"/>
      <c r="L113" s="113"/>
      <c r="M113" s="153">
        <f t="shared" si="6"/>
        <v>0</v>
      </c>
    </row>
    <row r="114" spans="3:13" ht="15">
      <c r="C114" s="104" t="s">
        <v>199</v>
      </c>
      <c r="D114" s="110">
        <f>D115+D116+D117</f>
        <v>0</v>
      </c>
      <c r="E114" s="110">
        <f aca="true" t="shared" si="10" ref="E114:L114">E115+E116+E117</f>
        <v>0</v>
      </c>
      <c r="F114" s="110">
        <f t="shared" si="10"/>
        <v>0</v>
      </c>
      <c r="G114" s="110">
        <f t="shared" si="10"/>
        <v>0</v>
      </c>
      <c r="H114" s="110">
        <f t="shared" si="10"/>
        <v>0</v>
      </c>
      <c r="I114" s="110">
        <f t="shared" si="10"/>
        <v>0</v>
      </c>
      <c r="J114" s="110">
        <f t="shared" si="10"/>
        <v>0</v>
      </c>
      <c r="K114" s="110">
        <f t="shared" si="10"/>
        <v>0</v>
      </c>
      <c r="L114" s="110">
        <f t="shared" si="10"/>
        <v>0</v>
      </c>
      <c r="M114" s="139">
        <f>SUM(D114:L114)</f>
        <v>0</v>
      </c>
    </row>
    <row r="115" spans="3:13" ht="12.75">
      <c r="C115" s="105" t="s">
        <v>200</v>
      </c>
      <c r="D115" s="17"/>
      <c r="E115" s="103"/>
      <c r="F115" s="103"/>
      <c r="G115" s="103"/>
      <c r="H115" s="103"/>
      <c r="I115" s="103"/>
      <c r="J115" s="103"/>
      <c r="K115" s="103"/>
      <c r="L115" s="107"/>
      <c r="M115" s="152">
        <f t="shared" si="6"/>
        <v>0</v>
      </c>
    </row>
    <row r="116" spans="3:13" ht="12.75">
      <c r="C116" s="105" t="s">
        <v>202</v>
      </c>
      <c r="D116" s="17"/>
      <c r="E116" s="17"/>
      <c r="F116" s="17"/>
      <c r="G116" s="17"/>
      <c r="H116" s="17"/>
      <c r="I116" s="17"/>
      <c r="J116" s="17"/>
      <c r="K116" s="17"/>
      <c r="L116" s="106"/>
      <c r="M116" s="152">
        <f t="shared" si="6"/>
        <v>0</v>
      </c>
    </row>
    <row r="117" spans="3:13" ht="13.5" thickBot="1">
      <c r="C117" s="111" t="s">
        <v>201</v>
      </c>
      <c r="D117" s="112"/>
      <c r="E117" s="112"/>
      <c r="F117" s="112"/>
      <c r="G117" s="112"/>
      <c r="H117" s="112"/>
      <c r="I117" s="112"/>
      <c r="J117" s="112"/>
      <c r="K117" s="112"/>
      <c r="L117" s="113"/>
      <c r="M117" s="153">
        <f t="shared" si="6"/>
        <v>0</v>
      </c>
    </row>
    <row r="118" spans="3:13" ht="15">
      <c r="C118" s="104" t="s">
        <v>198</v>
      </c>
      <c r="D118" s="110">
        <f>D119+D120+D121</f>
        <v>0</v>
      </c>
      <c r="E118" s="110">
        <f aca="true" t="shared" si="11" ref="E118:L118">E119+E120+E121</f>
        <v>0.625</v>
      </c>
      <c r="F118" s="110">
        <f t="shared" si="11"/>
        <v>0</v>
      </c>
      <c r="G118" s="110">
        <f t="shared" si="11"/>
        <v>0</v>
      </c>
      <c r="H118" s="110">
        <f t="shared" si="11"/>
        <v>0</v>
      </c>
      <c r="I118" s="110">
        <f t="shared" si="11"/>
        <v>0</v>
      </c>
      <c r="J118" s="110">
        <f t="shared" si="11"/>
        <v>0</v>
      </c>
      <c r="K118" s="110">
        <f t="shared" si="11"/>
        <v>0</v>
      </c>
      <c r="L118" s="110">
        <f t="shared" si="11"/>
        <v>0</v>
      </c>
      <c r="M118" s="139">
        <f>SUM(D118:L118)</f>
        <v>0.625</v>
      </c>
    </row>
    <row r="119" spans="3:13" ht="12.75">
      <c r="C119" s="105" t="s">
        <v>200</v>
      </c>
      <c r="D119" s="17"/>
      <c r="E119" s="17"/>
      <c r="F119" s="17"/>
      <c r="G119" s="17"/>
      <c r="H119" s="17"/>
      <c r="I119" s="17"/>
      <c r="J119" s="17"/>
      <c r="K119" s="17"/>
      <c r="L119" s="106"/>
      <c r="M119" s="152">
        <f t="shared" si="6"/>
        <v>0</v>
      </c>
    </row>
    <row r="120" spans="3:13" ht="12.75">
      <c r="C120" s="105" t="s">
        <v>202</v>
      </c>
      <c r="D120" s="103"/>
      <c r="E120" s="103">
        <v>0.625</v>
      </c>
      <c r="F120" s="103"/>
      <c r="G120" s="103"/>
      <c r="H120" s="103"/>
      <c r="I120" s="103"/>
      <c r="J120" s="103"/>
      <c r="K120" s="103"/>
      <c r="L120" s="107"/>
      <c r="M120" s="152">
        <f t="shared" si="6"/>
        <v>0.625</v>
      </c>
    </row>
    <row r="121" spans="3:13" ht="13.5" thickBot="1">
      <c r="C121" s="111" t="s">
        <v>201</v>
      </c>
      <c r="D121" s="112"/>
      <c r="E121" s="112"/>
      <c r="F121" s="112"/>
      <c r="G121" s="112"/>
      <c r="H121" s="112"/>
      <c r="I121" s="112"/>
      <c r="J121" s="112"/>
      <c r="K121" s="112"/>
      <c r="L121" s="113"/>
      <c r="M121" s="153">
        <f t="shared" si="6"/>
        <v>0</v>
      </c>
    </row>
    <row r="122" spans="3:13" ht="16.5" thickBot="1">
      <c r="C122" s="109" t="s">
        <v>205</v>
      </c>
      <c r="D122" s="194">
        <f>D118+D114+D110+D106+D102+D98</f>
        <v>26.756</v>
      </c>
      <c r="E122" s="194">
        <f aca="true" t="shared" si="12" ref="E122:L122">E118+E114+E110+E106+E102+E98</f>
        <v>24.276999999999997</v>
      </c>
      <c r="F122" s="151">
        <f t="shared" si="12"/>
        <v>16.436</v>
      </c>
      <c r="G122" s="151">
        <f t="shared" si="12"/>
        <v>0</v>
      </c>
      <c r="H122" s="151">
        <f t="shared" si="12"/>
        <v>0</v>
      </c>
      <c r="I122" s="151">
        <f t="shared" si="12"/>
        <v>2.302</v>
      </c>
      <c r="J122" s="151">
        <f t="shared" si="12"/>
        <v>0.4</v>
      </c>
      <c r="K122" s="151">
        <f t="shared" si="12"/>
        <v>3.015</v>
      </c>
      <c r="L122" s="151">
        <f t="shared" si="12"/>
        <v>14.412</v>
      </c>
      <c r="M122" s="140">
        <f>SUM(E122:L122)</f>
        <v>60.84199999999999</v>
      </c>
    </row>
  </sheetData>
  <sheetProtection/>
  <mergeCells count="4">
    <mergeCell ref="T3:Z4"/>
    <mergeCell ref="AF3:AH4"/>
    <mergeCell ref="C3:Q4"/>
    <mergeCell ref="C49:D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:E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7:M29"/>
  <sheetViews>
    <sheetView zoomScalePageLayoutView="0" workbookViewId="0" topLeftCell="A5">
      <selection activeCell="S29" sqref="S18:S29"/>
    </sheetView>
  </sheetViews>
  <sheetFormatPr defaultColWidth="9.140625" defaultRowHeight="12.75"/>
  <cols>
    <col min="6" max="6" width="13.421875" style="0" customWidth="1"/>
    <col min="8" max="8" width="20.8515625" style="0" customWidth="1"/>
    <col min="11" max="11" width="10.28125" style="0" bestFit="1" customWidth="1"/>
  </cols>
  <sheetData>
    <row r="7" ht="15">
      <c r="L7" s="12"/>
    </row>
    <row r="8" spans="1:13" ht="15">
      <c r="A8" s="12" t="s">
        <v>30</v>
      </c>
      <c r="B8" s="12"/>
      <c r="C8" s="12" t="s">
        <v>31</v>
      </c>
      <c r="D8" s="12"/>
      <c r="E8" s="12"/>
      <c r="F8" s="12"/>
      <c r="G8" s="12" t="s">
        <v>32</v>
      </c>
      <c r="H8" s="12"/>
      <c r="I8" s="18">
        <f>27+22.5+26.5+7.6+4.4</f>
        <v>88</v>
      </c>
      <c r="J8" s="12" t="s">
        <v>44</v>
      </c>
      <c r="K8" s="26">
        <f>I8*K$21/I$21</f>
        <v>0.698967434471803</v>
      </c>
      <c r="L8" s="12"/>
      <c r="M8" s="18"/>
    </row>
    <row r="9" spans="1:13" ht="15">
      <c r="A9" s="12"/>
      <c r="B9" s="12"/>
      <c r="C9" s="12"/>
      <c r="D9" s="12"/>
      <c r="E9" s="12"/>
      <c r="F9" s="12"/>
      <c r="G9" s="12" t="s">
        <v>36</v>
      </c>
      <c r="H9" s="12"/>
      <c r="I9" s="12">
        <f>7.6+1.9</f>
        <v>9.5</v>
      </c>
      <c r="J9" s="12" t="s">
        <v>44</v>
      </c>
      <c r="K9" s="26">
        <f>I9*K$21/I$21</f>
        <v>0.07545671167593328</v>
      </c>
      <c r="L9" s="12"/>
      <c r="M9" s="18"/>
    </row>
    <row r="10" spans="1:12" ht="15">
      <c r="A10" s="12"/>
      <c r="B10" s="12"/>
      <c r="C10" s="12"/>
      <c r="D10" s="12"/>
      <c r="E10" s="12"/>
      <c r="F10" s="12"/>
      <c r="G10" s="12" t="s">
        <v>41</v>
      </c>
      <c r="H10" s="12"/>
      <c r="I10" s="12">
        <f>28.4</f>
        <v>28.4</v>
      </c>
      <c r="J10" s="12" t="s">
        <v>44</v>
      </c>
      <c r="K10" s="26">
        <f>I10*K$21/I$21</f>
        <v>0.22557585385226367</v>
      </c>
      <c r="L10" s="12"/>
    </row>
    <row r="11" spans="1:12" ht="15">
      <c r="A11" s="12"/>
      <c r="B11" s="12"/>
      <c r="C11" s="12"/>
      <c r="D11" s="12"/>
      <c r="E11" s="12"/>
      <c r="F11" s="12"/>
      <c r="G11" s="12"/>
      <c r="H11" s="12"/>
      <c r="I11" s="18"/>
      <c r="J11" s="12"/>
      <c r="K11" s="12"/>
      <c r="L11" s="12"/>
    </row>
    <row r="12" spans="1:12" ht="15">
      <c r="A12" s="12"/>
      <c r="B12" s="12"/>
      <c r="C12" s="12" t="s">
        <v>33</v>
      </c>
      <c r="D12" s="12"/>
      <c r="E12" s="12"/>
      <c r="F12" s="12"/>
      <c r="G12" s="18" t="s">
        <v>29</v>
      </c>
      <c r="H12" s="18"/>
      <c r="I12" s="12">
        <f>3.9+0.2</f>
        <v>4.1</v>
      </c>
      <c r="J12" s="12" t="s">
        <v>44</v>
      </c>
      <c r="K12" s="26">
        <f>I12*K$21/I$21</f>
        <v>0.032565528196981726</v>
      </c>
      <c r="L12" s="12"/>
    </row>
    <row r="13" spans="1:12" ht="15">
      <c r="A13" s="12"/>
      <c r="B13" s="12"/>
      <c r="C13" s="12"/>
      <c r="D13" s="12"/>
      <c r="E13" s="12"/>
      <c r="F13" s="12"/>
      <c r="G13" s="18" t="s">
        <v>26</v>
      </c>
      <c r="H13" s="18"/>
      <c r="I13" s="12">
        <f>1.8+13.9+15+2.2</f>
        <v>32.900000000000006</v>
      </c>
      <c r="J13" s="12" t="s">
        <v>44</v>
      </c>
      <c r="K13" s="26">
        <f aca="true" t="shared" si="0" ref="K13:K19">I13*K$21/I$21</f>
        <v>0.26131850675139</v>
      </c>
      <c r="L13" s="12"/>
    </row>
    <row r="14" spans="1:12" ht="15">
      <c r="A14" s="12"/>
      <c r="B14" s="12"/>
      <c r="C14" s="12"/>
      <c r="D14" s="12"/>
      <c r="E14" s="12"/>
      <c r="F14" s="12"/>
      <c r="G14" s="18" t="s">
        <v>51</v>
      </c>
      <c r="H14" s="12"/>
      <c r="I14" s="12">
        <f>0.8+1.5</f>
        <v>2.3</v>
      </c>
      <c r="J14" s="12" t="s">
        <v>44</v>
      </c>
      <c r="K14" s="26">
        <f>I14*K$21/I$21</f>
        <v>0.018268467037331215</v>
      </c>
      <c r="L14" s="12"/>
    </row>
    <row r="15" spans="1:12" ht="13.5" customHeight="1">
      <c r="A15" s="12"/>
      <c r="B15" s="12"/>
      <c r="C15" s="12"/>
      <c r="D15" s="12"/>
      <c r="E15" s="12"/>
      <c r="F15" s="12"/>
      <c r="G15" s="18" t="s">
        <v>28</v>
      </c>
      <c r="H15" s="18"/>
      <c r="I15" s="12">
        <f>13.5+4.4</f>
        <v>17.9</v>
      </c>
      <c r="J15" s="12" t="s">
        <v>44</v>
      </c>
      <c r="K15" s="26">
        <f t="shared" si="0"/>
        <v>0.142176330420969</v>
      </c>
      <c r="L15" s="12"/>
    </row>
    <row r="16" spans="1:12" ht="15">
      <c r="A16" s="12"/>
      <c r="B16" s="12"/>
      <c r="C16" s="12"/>
      <c r="D16" s="12"/>
      <c r="E16" s="12"/>
      <c r="F16" s="12"/>
      <c r="G16" s="18" t="s">
        <v>16</v>
      </c>
      <c r="H16" s="18"/>
      <c r="I16" s="12">
        <v>19.8</v>
      </c>
      <c r="J16" s="12" t="s">
        <v>44</v>
      </c>
      <c r="K16" s="26">
        <f t="shared" si="0"/>
        <v>0.1572676727561557</v>
      </c>
      <c r="L16" s="12"/>
    </row>
    <row r="17" spans="1:12" ht="15">
      <c r="A17" s="12"/>
      <c r="B17" s="12"/>
      <c r="C17" s="12"/>
      <c r="D17" s="12"/>
      <c r="E17" s="12"/>
      <c r="F17" s="12"/>
      <c r="G17" s="18" t="s">
        <v>27</v>
      </c>
      <c r="H17" s="18"/>
      <c r="I17" s="18">
        <f>7.6+10.7+1.9</f>
        <v>20.199999999999996</v>
      </c>
      <c r="J17" s="12" t="s">
        <v>44</v>
      </c>
      <c r="K17" s="26">
        <f t="shared" si="0"/>
        <v>0.1604447974583002</v>
      </c>
      <c r="L17" s="12"/>
    </row>
    <row r="18" spans="1:12" ht="15">
      <c r="A18" s="12"/>
      <c r="B18" s="12"/>
      <c r="C18" s="12"/>
      <c r="D18" s="12"/>
      <c r="E18" s="12"/>
      <c r="F18" s="12"/>
      <c r="G18" s="18" t="s">
        <v>415</v>
      </c>
      <c r="H18" s="18"/>
      <c r="I18" s="18">
        <f>0.3</f>
        <v>0.3</v>
      </c>
      <c r="J18" s="12" t="s">
        <v>44</v>
      </c>
      <c r="K18" s="26">
        <f t="shared" si="0"/>
        <v>0.002382843526608419</v>
      </c>
      <c r="L18" s="12"/>
    </row>
    <row r="19" spans="1:12" ht="15">
      <c r="A19" s="12"/>
      <c r="B19" s="12"/>
      <c r="C19" s="12"/>
      <c r="D19" s="12"/>
      <c r="E19" s="12"/>
      <c r="F19" s="12"/>
      <c r="G19" s="18" t="s">
        <v>18</v>
      </c>
      <c r="H19" s="12"/>
      <c r="I19" s="12">
        <f>28.4</f>
        <v>28.4</v>
      </c>
      <c r="J19" s="12" t="s">
        <v>44</v>
      </c>
      <c r="K19" s="26">
        <f t="shared" si="0"/>
        <v>0.22557585385226367</v>
      </c>
      <c r="L19" s="12"/>
    </row>
    <row r="20" spans="1:12" ht="15">
      <c r="A20" s="12"/>
      <c r="B20" s="12"/>
      <c r="C20" s="12"/>
      <c r="D20" s="12"/>
      <c r="E20" s="12"/>
      <c r="F20" s="12"/>
      <c r="G20" s="12"/>
      <c r="H20" s="12"/>
      <c r="I20" s="18"/>
      <c r="J20" s="12"/>
      <c r="K20" s="12"/>
      <c r="L20" s="12"/>
    </row>
    <row r="21" spans="1:12" ht="15">
      <c r="A21" s="12"/>
      <c r="B21" s="12"/>
      <c r="C21" s="12" t="s">
        <v>34</v>
      </c>
      <c r="D21" s="12"/>
      <c r="E21" s="12"/>
      <c r="F21" s="12"/>
      <c r="G21" s="12" t="s">
        <v>35</v>
      </c>
      <c r="H21" s="12"/>
      <c r="I21" s="18">
        <v>125.9</v>
      </c>
      <c r="J21" s="12" t="s">
        <v>44</v>
      </c>
      <c r="K21" s="13">
        <v>1</v>
      </c>
      <c r="L21" s="12"/>
    </row>
    <row r="22" spans="1:12" ht="15">
      <c r="A22" s="12"/>
      <c r="B22" s="12"/>
      <c r="C22" s="12"/>
      <c r="D22" s="12"/>
      <c r="E22" s="12"/>
      <c r="F22" s="12"/>
      <c r="G22" s="12"/>
      <c r="H22" s="12"/>
      <c r="I22" s="18"/>
      <c r="J22" s="12"/>
      <c r="K22" s="12"/>
      <c r="L22" s="12"/>
    </row>
    <row r="23" spans="1:12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>
      <c r="A24" s="12"/>
      <c r="B24" s="12"/>
      <c r="C24" s="273"/>
      <c r="D24" s="273"/>
      <c r="E24" s="273"/>
      <c r="F24" s="273"/>
      <c r="G24" s="273"/>
      <c r="H24" s="273"/>
      <c r="I24" s="12"/>
      <c r="J24" s="12"/>
      <c r="K24" s="12"/>
      <c r="L24" s="12"/>
    </row>
    <row r="25" spans="1:13" ht="18">
      <c r="A25" s="273"/>
      <c r="B25" s="273"/>
      <c r="C25" s="276" t="s">
        <v>433</v>
      </c>
      <c r="D25" s="276"/>
      <c r="E25" s="276"/>
      <c r="F25" s="276"/>
      <c r="G25" s="276"/>
      <c r="H25" s="276"/>
      <c r="I25" s="276"/>
      <c r="J25" s="276"/>
      <c r="K25" s="276"/>
      <c r="L25" s="276"/>
      <c r="M25" s="276"/>
    </row>
    <row r="26" spans="1:13" ht="18">
      <c r="A26" s="12"/>
      <c r="B26" s="273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</row>
    <row r="27" spans="1:13" ht="18">
      <c r="A27" s="273"/>
      <c r="B27" s="273"/>
      <c r="C27" s="275" t="s">
        <v>431</v>
      </c>
      <c r="F27" s="275"/>
      <c r="G27" s="275"/>
      <c r="H27" s="275"/>
      <c r="I27" s="275" t="s">
        <v>432</v>
      </c>
      <c r="K27" s="275"/>
      <c r="L27" s="275"/>
      <c r="M27" s="275"/>
    </row>
    <row r="28" spans="1:8" ht="15">
      <c r="A28" s="12"/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2:N48"/>
  <sheetViews>
    <sheetView workbookViewId="0" topLeftCell="A28">
      <selection activeCell="J41" sqref="J41"/>
    </sheetView>
  </sheetViews>
  <sheetFormatPr defaultColWidth="9.140625" defaultRowHeight="12.75"/>
  <cols>
    <col min="1" max="1" width="16.7109375" style="0" customWidth="1"/>
    <col min="2" max="2" width="6.8515625" style="0" customWidth="1"/>
    <col min="3" max="4" width="5.28125" style="0" customWidth="1"/>
    <col min="5" max="5" width="6.421875" style="0" customWidth="1"/>
    <col min="7" max="7" width="16.7109375" style="0" customWidth="1"/>
    <col min="8" max="8" width="7.7109375" style="0" customWidth="1"/>
    <col min="9" max="9" width="7.00390625" style="0" customWidth="1"/>
    <col min="10" max="10" width="8.140625" style="0" customWidth="1"/>
    <col min="11" max="11" width="6.421875" style="0" customWidth="1"/>
    <col min="12" max="12" width="5.140625" style="0" customWidth="1"/>
    <col min="13" max="13" width="39.00390625" style="0" customWidth="1"/>
  </cols>
  <sheetData>
    <row r="2" spans="10:14" ht="15.75">
      <c r="J2" s="417" t="s">
        <v>302</v>
      </c>
      <c r="K2" s="417"/>
      <c r="L2" s="417"/>
      <c r="M2" s="417"/>
      <c r="N2" s="417"/>
    </row>
    <row r="3" spans="3:14" ht="35.25" customHeight="1">
      <c r="C3" s="1"/>
      <c r="D3" s="1"/>
      <c r="J3" s="418" t="s">
        <v>303</v>
      </c>
      <c r="K3" s="418"/>
      <c r="L3" s="418"/>
      <c r="M3" s="418"/>
      <c r="N3" s="418"/>
    </row>
    <row r="4" spans="2:14" ht="15.75">
      <c r="B4" s="415"/>
      <c r="C4" s="415"/>
      <c r="D4" s="415"/>
      <c r="E4" s="415"/>
      <c r="F4" s="415"/>
      <c r="G4" s="415"/>
      <c r="J4" s="417" t="s">
        <v>304</v>
      </c>
      <c r="K4" s="417"/>
      <c r="L4" s="417"/>
      <c r="M4" s="417"/>
      <c r="N4" s="417"/>
    </row>
    <row r="5" spans="1:14" ht="15.75">
      <c r="A5" s="425"/>
      <c r="B5" s="425"/>
      <c r="C5" s="425"/>
      <c r="D5" s="425"/>
      <c r="E5" s="425"/>
      <c r="I5" s="198"/>
      <c r="J5" s="417" t="s">
        <v>305</v>
      </c>
      <c r="K5" s="417"/>
      <c r="L5" s="417"/>
      <c r="M5" s="417"/>
      <c r="N5" s="417"/>
    </row>
    <row r="7" spans="1:14" ht="15.75">
      <c r="A7" s="413" t="s">
        <v>1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</row>
    <row r="8" spans="1:14" ht="15">
      <c r="A8" s="432" t="s">
        <v>306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</row>
    <row r="10" spans="1:14" ht="22.5">
      <c r="A10" s="416" t="s">
        <v>2</v>
      </c>
      <c r="B10" s="416" t="s">
        <v>3</v>
      </c>
      <c r="C10" s="426" t="s">
        <v>4</v>
      </c>
      <c r="D10" s="427"/>
      <c r="E10" s="416" t="s">
        <v>5</v>
      </c>
      <c r="F10" s="416" t="s">
        <v>6</v>
      </c>
      <c r="G10" s="2" t="s">
        <v>7</v>
      </c>
      <c r="H10" s="416" t="s">
        <v>8</v>
      </c>
      <c r="I10" s="416"/>
      <c r="J10" s="416"/>
      <c r="K10" s="416"/>
      <c r="L10" s="416"/>
      <c r="M10" s="416" t="s">
        <v>9</v>
      </c>
      <c r="N10" s="416" t="s">
        <v>10</v>
      </c>
    </row>
    <row r="11" spans="1:14" ht="101.25">
      <c r="A11" s="416"/>
      <c r="B11" s="416"/>
      <c r="C11" s="428"/>
      <c r="D11" s="429"/>
      <c r="E11" s="416"/>
      <c r="F11" s="416"/>
      <c r="G11" s="2" t="s">
        <v>11</v>
      </c>
      <c r="H11" s="2" t="s">
        <v>12</v>
      </c>
      <c r="I11" s="2" t="s">
        <v>13</v>
      </c>
      <c r="J11" s="2" t="s">
        <v>14</v>
      </c>
      <c r="K11" s="2" t="s">
        <v>20</v>
      </c>
      <c r="L11" s="2" t="s">
        <v>15</v>
      </c>
      <c r="M11" s="416"/>
      <c r="N11" s="416"/>
    </row>
    <row r="12" spans="1:14" ht="12.75">
      <c r="A12" s="3">
        <v>1</v>
      </c>
      <c r="B12" s="3">
        <v>2</v>
      </c>
      <c r="C12" s="430">
        <v>3</v>
      </c>
      <c r="D12" s="431"/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3">
        <v>9</v>
      </c>
      <c r="K12" s="3">
        <v>10</v>
      </c>
      <c r="L12" s="3">
        <v>11</v>
      </c>
      <c r="M12" s="3">
        <v>12</v>
      </c>
      <c r="N12" s="3">
        <v>13</v>
      </c>
    </row>
    <row r="13" spans="1:14" ht="25.5" customHeight="1">
      <c r="A13" s="422" t="s">
        <v>39</v>
      </c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4"/>
    </row>
    <row r="14" spans="1:14" ht="22.5">
      <c r="A14" s="197"/>
      <c r="B14" s="203">
        <v>7</v>
      </c>
      <c r="C14" s="203" t="s">
        <v>307</v>
      </c>
      <c r="D14" s="203" t="s">
        <v>308</v>
      </c>
      <c r="E14" s="207">
        <v>0.9</v>
      </c>
      <c r="F14" s="199" t="s">
        <v>28</v>
      </c>
      <c r="G14" s="195" t="s">
        <v>301</v>
      </c>
      <c r="H14" s="24"/>
      <c r="I14" s="24"/>
      <c r="J14" s="35"/>
      <c r="K14" s="35"/>
      <c r="L14" s="24"/>
      <c r="M14" s="195" t="s">
        <v>330</v>
      </c>
      <c r="N14" s="212">
        <v>2028</v>
      </c>
    </row>
    <row r="15" spans="1:14" ht="22.5">
      <c r="A15" s="197"/>
      <c r="B15" s="204">
        <v>9</v>
      </c>
      <c r="C15" s="204">
        <v>1.1</v>
      </c>
      <c r="D15" s="204" t="s">
        <v>309</v>
      </c>
      <c r="E15" s="208">
        <v>1</v>
      </c>
      <c r="F15" s="200" t="s">
        <v>28</v>
      </c>
      <c r="G15" s="195" t="s">
        <v>301</v>
      </c>
      <c r="H15" s="24"/>
      <c r="I15" s="24"/>
      <c r="J15" s="35"/>
      <c r="K15" s="35"/>
      <c r="L15" s="24"/>
      <c r="M15" s="195" t="s">
        <v>329</v>
      </c>
      <c r="N15" s="212">
        <v>2028</v>
      </c>
    </row>
    <row r="16" spans="1:14" ht="22.5">
      <c r="A16" s="197"/>
      <c r="B16" s="203">
        <v>9</v>
      </c>
      <c r="C16" s="203">
        <v>1.2</v>
      </c>
      <c r="D16" s="203" t="s">
        <v>310</v>
      </c>
      <c r="E16" s="207">
        <v>1</v>
      </c>
      <c r="F16" s="199" t="s">
        <v>28</v>
      </c>
      <c r="G16" s="195" t="s">
        <v>301</v>
      </c>
      <c r="H16" s="24"/>
      <c r="I16" s="24"/>
      <c r="J16" s="35"/>
      <c r="K16" s="35"/>
      <c r="L16" s="24"/>
      <c r="M16" s="195" t="s">
        <v>331</v>
      </c>
      <c r="N16" s="212">
        <v>2028</v>
      </c>
    </row>
    <row r="17" spans="1:14" ht="22.5">
      <c r="A17" s="197"/>
      <c r="B17" s="204">
        <v>9</v>
      </c>
      <c r="C17" s="204">
        <v>1.3</v>
      </c>
      <c r="D17" s="204" t="s">
        <v>311</v>
      </c>
      <c r="E17" s="208">
        <v>1</v>
      </c>
      <c r="F17" s="200" t="s">
        <v>28</v>
      </c>
      <c r="G17" s="195" t="s">
        <v>301</v>
      </c>
      <c r="H17" s="24"/>
      <c r="I17" s="24"/>
      <c r="J17" s="35"/>
      <c r="K17" s="35"/>
      <c r="L17" s="24"/>
      <c r="M17" s="195" t="s">
        <v>331</v>
      </c>
      <c r="N17" s="212">
        <v>2028</v>
      </c>
    </row>
    <row r="18" spans="1:14" ht="22.5">
      <c r="A18" s="197"/>
      <c r="B18" s="203">
        <v>14</v>
      </c>
      <c r="C18" s="203">
        <v>1.5</v>
      </c>
      <c r="D18" s="203" t="s">
        <v>312</v>
      </c>
      <c r="E18" s="207">
        <v>1</v>
      </c>
      <c r="F18" s="199" t="s">
        <v>28</v>
      </c>
      <c r="G18" s="195" t="s">
        <v>301</v>
      </c>
      <c r="H18" s="24"/>
      <c r="I18" s="24"/>
      <c r="J18" s="35"/>
      <c r="K18" s="35"/>
      <c r="L18" s="24"/>
      <c r="M18" s="195" t="s">
        <v>332</v>
      </c>
      <c r="N18" s="212">
        <v>2028</v>
      </c>
    </row>
    <row r="19" spans="1:14" ht="22.5">
      <c r="A19" s="197"/>
      <c r="B19" s="204">
        <v>27</v>
      </c>
      <c r="C19" s="204">
        <v>2.1</v>
      </c>
      <c r="D19" s="204" t="s">
        <v>313</v>
      </c>
      <c r="E19" s="208">
        <v>1</v>
      </c>
      <c r="F19" s="200" t="s">
        <v>29</v>
      </c>
      <c r="G19" s="195" t="s">
        <v>301</v>
      </c>
      <c r="H19" s="24"/>
      <c r="I19" s="24"/>
      <c r="J19" s="35"/>
      <c r="K19" s="35"/>
      <c r="L19" s="24"/>
      <c r="M19" s="195" t="s">
        <v>331</v>
      </c>
      <c r="N19" s="212">
        <v>2028</v>
      </c>
    </row>
    <row r="20" spans="1:14" ht="22.5">
      <c r="A20" s="197"/>
      <c r="B20" s="203">
        <v>27</v>
      </c>
      <c r="C20" s="203">
        <v>2.2</v>
      </c>
      <c r="D20" s="203" t="s">
        <v>314</v>
      </c>
      <c r="E20" s="207">
        <v>0.9</v>
      </c>
      <c r="F20" s="199" t="s">
        <v>29</v>
      </c>
      <c r="G20" s="195" t="s">
        <v>301</v>
      </c>
      <c r="H20" s="24"/>
      <c r="I20" s="24"/>
      <c r="J20" s="35"/>
      <c r="K20" s="35"/>
      <c r="L20" s="24"/>
      <c r="M20" s="195" t="s">
        <v>331</v>
      </c>
      <c r="N20" s="212">
        <v>2028</v>
      </c>
    </row>
    <row r="21" spans="1:14" ht="22.5">
      <c r="A21" s="197"/>
      <c r="B21" s="204">
        <v>41</v>
      </c>
      <c r="C21" s="204">
        <v>3.4</v>
      </c>
      <c r="D21" s="204" t="s">
        <v>315</v>
      </c>
      <c r="E21" s="208">
        <v>0.9</v>
      </c>
      <c r="F21" s="200" t="s">
        <v>28</v>
      </c>
      <c r="G21" s="195" t="s">
        <v>301</v>
      </c>
      <c r="H21" s="24"/>
      <c r="I21" s="24"/>
      <c r="J21" s="35"/>
      <c r="K21" s="35"/>
      <c r="L21" s="24"/>
      <c r="M21" s="195" t="s">
        <v>333</v>
      </c>
      <c r="N21" s="212">
        <v>2028</v>
      </c>
    </row>
    <row r="22" spans="1:14" ht="22.5">
      <c r="A22" s="197"/>
      <c r="B22" s="203">
        <v>46</v>
      </c>
      <c r="C22" s="203">
        <v>7.1</v>
      </c>
      <c r="D22" s="203" t="s">
        <v>312</v>
      </c>
      <c r="E22" s="207">
        <v>1</v>
      </c>
      <c r="F22" s="199" t="s">
        <v>29</v>
      </c>
      <c r="G22" s="195" t="s">
        <v>301</v>
      </c>
      <c r="H22" s="24"/>
      <c r="I22" s="24"/>
      <c r="J22" s="35"/>
      <c r="K22" s="35"/>
      <c r="L22" s="24"/>
      <c r="M22" s="195" t="s">
        <v>328</v>
      </c>
      <c r="N22" s="212">
        <v>2028</v>
      </c>
    </row>
    <row r="23" spans="1:14" ht="22.5">
      <c r="A23" s="197"/>
      <c r="B23" s="204">
        <v>47</v>
      </c>
      <c r="C23" s="204">
        <v>2.1</v>
      </c>
      <c r="D23" s="204" t="s">
        <v>313</v>
      </c>
      <c r="E23" s="208">
        <v>1</v>
      </c>
      <c r="F23" s="200" t="s">
        <v>26</v>
      </c>
      <c r="G23" s="195" t="s">
        <v>301</v>
      </c>
      <c r="H23" s="24"/>
      <c r="I23" s="24"/>
      <c r="J23" s="35"/>
      <c r="K23" s="35"/>
      <c r="L23" s="24"/>
      <c r="M23" s="195" t="s">
        <v>331</v>
      </c>
      <c r="N23" s="212">
        <v>2028</v>
      </c>
    </row>
    <row r="24" spans="1:14" ht="22.5">
      <c r="A24" s="197"/>
      <c r="B24" s="203">
        <v>47</v>
      </c>
      <c r="C24" s="203">
        <v>2.2</v>
      </c>
      <c r="D24" s="203" t="s">
        <v>314</v>
      </c>
      <c r="E24" s="207">
        <v>0.8</v>
      </c>
      <c r="F24" s="199" t="s">
        <v>26</v>
      </c>
      <c r="G24" s="195" t="s">
        <v>301</v>
      </c>
      <c r="H24" s="24"/>
      <c r="I24" s="24"/>
      <c r="J24" s="35"/>
      <c r="K24" s="35"/>
      <c r="L24" s="24"/>
      <c r="M24" s="195" t="s">
        <v>331</v>
      </c>
      <c r="N24" s="212">
        <v>2028</v>
      </c>
    </row>
    <row r="25" spans="1:14" ht="22.5">
      <c r="A25" s="197"/>
      <c r="B25" s="204">
        <v>61</v>
      </c>
      <c r="C25" s="204">
        <v>9.2</v>
      </c>
      <c r="D25" s="204" t="s">
        <v>316</v>
      </c>
      <c r="E25" s="208">
        <v>1</v>
      </c>
      <c r="F25" s="200" t="s">
        <v>16</v>
      </c>
      <c r="G25" s="195" t="s">
        <v>301</v>
      </c>
      <c r="H25" s="24"/>
      <c r="I25" s="24"/>
      <c r="J25" s="35"/>
      <c r="K25" s="35"/>
      <c r="L25" s="24"/>
      <c r="M25" s="195" t="s">
        <v>334</v>
      </c>
      <c r="N25" s="212">
        <v>2028</v>
      </c>
    </row>
    <row r="26" spans="1:14" ht="22.5">
      <c r="A26" s="197"/>
      <c r="B26" s="203">
        <v>62</v>
      </c>
      <c r="C26" s="203">
        <v>7.3</v>
      </c>
      <c r="D26" s="203" t="s">
        <v>317</v>
      </c>
      <c r="E26" s="207">
        <v>1</v>
      </c>
      <c r="F26" s="199" t="s">
        <v>16</v>
      </c>
      <c r="G26" s="195" t="s">
        <v>301</v>
      </c>
      <c r="H26" s="24"/>
      <c r="I26" s="24"/>
      <c r="J26" s="35"/>
      <c r="K26" s="35"/>
      <c r="L26" s="24"/>
      <c r="M26" s="195" t="s">
        <v>334</v>
      </c>
      <c r="N26" s="212">
        <v>2028</v>
      </c>
    </row>
    <row r="27" spans="1:14" ht="22.5">
      <c r="A27" s="197"/>
      <c r="B27" s="204">
        <v>62</v>
      </c>
      <c r="C27" s="204">
        <v>7.4</v>
      </c>
      <c r="D27" s="204" t="s">
        <v>318</v>
      </c>
      <c r="E27" s="208">
        <v>1</v>
      </c>
      <c r="F27" s="200" t="s">
        <v>16</v>
      </c>
      <c r="G27" s="195" t="s">
        <v>301</v>
      </c>
      <c r="H27" s="24"/>
      <c r="I27" s="24"/>
      <c r="J27" s="35"/>
      <c r="K27" s="35"/>
      <c r="L27" s="24"/>
      <c r="M27" s="195" t="s">
        <v>334</v>
      </c>
      <c r="N27" s="212">
        <v>2028</v>
      </c>
    </row>
    <row r="28" spans="1:14" ht="22.5">
      <c r="A28" s="197"/>
      <c r="B28" s="203">
        <v>65</v>
      </c>
      <c r="C28" s="203">
        <v>8.1</v>
      </c>
      <c r="D28" s="203" t="s">
        <v>319</v>
      </c>
      <c r="E28" s="207">
        <v>0.9</v>
      </c>
      <c r="F28" s="199" t="s">
        <v>16</v>
      </c>
      <c r="G28" s="195" t="s">
        <v>301</v>
      </c>
      <c r="H28" s="24"/>
      <c r="I28" s="24"/>
      <c r="J28" s="35"/>
      <c r="K28" s="35"/>
      <c r="L28" s="24"/>
      <c r="M28" s="195" t="s">
        <v>329</v>
      </c>
      <c r="N28" s="212">
        <v>2028</v>
      </c>
    </row>
    <row r="29" spans="1:14" ht="22.5">
      <c r="A29" s="197"/>
      <c r="B29" s="204">
        <v>65</v>
      </c>
      <c r="C29" s="204">
        <v>8.2</v>
      </c>
      <c r="D29" s="204" t="s">
        <v>320</v>
      </c>
      <c r="E29" s="208">
        <v>1</v>
      </c>
      <c r="F29" s="200" t="s">
        <v>16</v>
      </c>
      <c r="G29" s="195" t="s">
        <v>301</v>
      </c>
      <c r="H29" s="24"/>
      <c r="I29" s="24"/>
      <c r="J29" s="35"/>
      <c r="K29" s="35"/>
      <c r="L29" s="24"/>
      <c r="M29" s="195" t="s">
        <v>328</v>
      </c>
      <c r="N29" s="212">
        <v>2028</v>
      </c>
    </row>
    <row r="30" spans="1:14" ht="22.5">
      <c r="A30" s="197"/>
      <c r="B30" s="203">
        <v>65</v>
      </c>
      <c r="C30" s="203">
        <v>8.3</v>
      </c>
      <c r="D30" s="203" t="s">
        <v>321</v>
      </c>
      <c r="E30" s="207">
        <v>1</v>
      </c>
      <c r="F30" s="199" t="s">
        <v>16</v>
      </c>
      <c r="G30" s="195" t="s">
        <v>301</v>
      </c>
      <c r="H30" s="24"/>
      <c r="I30" s="24"/>
      <c r="J30" s="35"/>
      <c r="K30" s="35"/>
      <c r="L30" s="24"/>
      <c r="M30" s="195" t="s">
        <v>331</v>
      </c>
      <c r="N30" s="212">
        <v>2028</v>
      </c>
    </row>
    <row r="31" spans="1:14" ht="22.5">
      <c r="A31" s="197"/>
      <c r="B31" s="204">
        <v>65</v>
      </c>
      <c r="C31" s="204">
        <v>8.4</v>
      </c>
      <c r="D31" s="204" t="s">
        <v>322</v>
      </c>
      <c r="E31" s="208">
        <v>1</v>
      </c>
      <c r="F31" s="200" t="s">
        <v>16</v>
      </c>
      <c r="G31" s="195" t="s">
        <v>301</v>
      </c>
      <c r="H31" s="24"/>
      <c r="I31" s="24"/>
      <c r="J31" s="35"/>
      <c r="K31" s="35"/>
      <c r="L31" s="24"/>
      <c r="M31" s="195" t="s">
        <v>331</v>
      </c>
      <c r="N31" s="212">
        <v>2028</v>
      </c>
    </row>
    <row r="32" spans="1:14" ht="22.5">
      <c r="A32" s="197"/>
      <c r="B32" s="203">
        <v>65</v>
      </c>
      <c r="C32" s="203">
        <v>8.5</v>
      </c>
      <c r="D32" s="203" t="s">
        <v>323</v>
      </c>
      <c r="E32" s="207">
        <v>0.9</v>
      </c>
      <c r="F32" s="199" t="s">
        <v>16</v>
      </c>
      <c r="G32" s="195" t="s">
        <v>301</v>
      </c>
      <c r="H32" s="24"/>
      <c r="I32" s="24"/>
      <c r="J32" s="35"/>
      <c r="K32" s="35"/>
      <c r="L32" s="24"/>
      <c r="M32" s="195" t="s">
        <v>334</v>
      </c>
      <c r="N32" s="212">
        <v>2028</v>
      </c>
    </row>
    <row r="33" spans="1:14" ht="22.5">
      <c r="A33" s="197"/>
      <c r="B33" s="205">
        <v>69</v>
      </c>
      <c r="C33" s="205">
        <v>2.1</v>
      </c>
      <c r="D33" s="205" t="s">
        <v>313</v>
      </c>
      <c r="E33" s="209">
        <v>0.9</v>
      </c>
      <c r="F33" s="201" t="s">
        <v>28</v>
      </c>
      <c r="G33" s="195" t="s">
        <v>301</v>
      </c>
      <c r="H33" s="24"/>
      <c r="I33" s="24"/>
      <c r="J33" s="35"/>
      <c r="K33" s="35"/>
      <c r="L33" s="24"/>
      <c r="M33" s="195" t="s">
        <v>335</v>
      </c>
      <c r="N33" s="212">
        <v>2028</v>
      </c>
    </row>
    <row r="34" spans="1:14" ht="22.5">
      <c r="A34" s="197"/>
      <c r="B34" s="206">
        <v>69</v>
      </c>
      <c r="C34" s="206">
        <v>2.2</v>
      </c>
      <c r="D34" s="206" t="s">
        <v>314</v>
      </c>
      <c r="E34" s="210">
        <v>1</v>
      </c>
      <c r="F34" s="202" t="s">
        <v>28</v>
      </c>
      <c r="G34" s="195" t="s">
        <v>301</v>
      </c>
      <c r="H34" s="24"/>
      <c r="I34" s="24"/>
      <c r="J34" s="35"/>
      <c r="K34" s="35"/>
      <c r="L34" s="24"/>
      <c r="M34" s="195" t="s">
        <v>335</v>
      </c>
      <c r="N34" s="212">
        <v>2028</v>
      </c>
    </row>
    <row r="35" spans="1:14" ht="22.5">
      <c r="A35" s="197"/>
      <c r="B35" s="204">
        <v>72</v>
      </c>
      <c r="C35" s="204">
        <v>2.3</v>
      </c>
      <c r="D35" s="204" t="s">
        <v>324</v>
      </c>
      <c r="E35" s="208">
        <v>1</v>
      </c>
      <c r="F35" s="200" t="s">
        <v>29</v>
      </c>
      <c r="G35" s="195" t="s">
        <v>301</v>
      </c>
      <c r="H35" s="24"/>
      <c r="I35" s="24"/>
      <c r="J35" s="35"/>
      <c r="K35" s="35"/>
      <c r="L35" s="24"/>
      <c r="M35" s="195" t="s">
        <v>328</v>
      </c>
      <c r="N35" s="212">
        <v>2028</v>
      </c>
    </row>
    <row r="36" spans="1:14" ht="22.5">
      <c r="A36" s="197"/>
      <c r="B36" s="203">
        <v>73</v>
      </c>
      <c r="C36" s="203">
        <v>1.2</v>
      </c>
      <c r="D36" s="203" t="s">
        <v>313</v>
      </c>
      <c r="E36" s="207">
        <v>1</v>
      </c>
      <c r="F36" s="199" t="s">
        <v>28</v>
      </c>
      <c r="G36" s="195" t="s">
        <v>301</v>
      </c>
      <c r="H36" s="24"/>
      <c r="I36" s="24"/>
      <c r="J36" s="35"/>
      <c r="K36" s="35"/>
      <c r="L36" s="24"/>
      <c r="M36" s="195" t="s">
        <v>331</v>
      </c>
      <c r="N36" s="212">
        <v>2028</v>
      </c>
    </row>
    <row r="37" spans="1:14" ht="22.5">
      <c r="A37" s="197"/>
      <c r="B37" s="204">
        <v>73</v>
      </c>
      <c r="C37" s="204">
        <v>1.3</v>
      </c>
      <c r="D37" s="204" t="s">
        <v>314</v>
      </c>
      <c r="E37" s="208">
        <v>1</v>
      </c>
      <c r="F37" s="200" t="s">
        <v>28</v>
      </c>
      <c r="G37" s="195" t="s">
        <v>301</v>
      </c>
      <c r="H37" s="24"/>
      <c r="I37" s="24"/>
      <c r="J37" s="35"/>
      <c r="K37" s="35"/>
      <c r="L37" s="24"/>
      <c r="M37" s="195" t="s">
        <v>331</v>
      </c>
      <c r="N37" s="212">
        <v>2028</v>
      </c>
    </row>
    <row r="38" spans="1:14" ht="22.5">
      <c r="A38" s="197"/>
      <c r="B38" s="203">
        <v>83</v>
      </c>
      <c r="C38" s="203">
        <v>19.1</v>
      </c>
      <c r="D38" s="203" t="s">
        <v>325</v>
      </c>
      <c r="E38" s="207">
        <v>0.8</v>
      </c>
      <c r="F38" s="199" t="s">
        <v>28</v>
      </c>
      <c r="G38" s="195" t="s">
        <v>301</v>
      </c>
      <c r="H38" s="24"/>
      <c r="I38" s="24"/>
      <c r="J38" s="35"/>
      <c r="K38" s="35"/>
      <c r="L38" s="24"/>
      <c r="M38" s="195" t="s">
        <v>334</v>
      </c>
      <c r="N38" s="212">
        <v>2028</v>
      </c>
    </row>
    <row r="39" spans="1:14" ht="22.5">
      <c r="A39" s="197"/>
      <c r="B39" s="205">
        <v>85</v>
      </c>
      <c r="C39" s="205">
        <v>8.4</v>
      </c>
      <c r="D39" s="205" t="s">
        <v>319</v>
      </c>
      <c r="E39" s="209">
        <v>1</v>
      </c>
      <c r="F39" s="201" t="s">
        <v>28</v>
      </c>
      <c r="G39" s="195" t="s">
        <v>301</v>
      </c>
      <c r="H39" s="24"/>
      <c r="I39" s="24"/>
      <c r="J39" s="35"/>
      <c r="K39" s="35"/>
      <c r="L39" s="24"/>
      <c r="M39" s="195" t="s">
        <v>331</v>
      </c>
      <c r="N39" s="212">
        <v>2028</v>
      </c>
    </row>
    <row r="40" spans="1:14" ht="22.5">
      <c r="A40" s="197"/>
      <c r="B40" s="203">
        <v>87</v>
      </c>
      <c r="C40" s="203">
        <v>5.2</v>
      </c>
      <c r="D40" s="203" t="s">
        <v>326</v>
      </c>
      <c r="E40" s="207">
        <v>1</v>
      </c>
      <c r="F40" s="199" t="s">
        <v>28</v>
      </c>
      <c r="G40" s="195" t="s">
        <v>301</v>
      </c>
      <c r="H40" s="24"/>
      <c r="I40" s="24"/>
      <c r="J40" s="35"/>
      <c r="K40" s="35"/>
      <c r="L40" s="24"/>
      <c r="M40" s="195" t="s">
        <v>337</v>
      </c>
      <c r="N40" s="212">
        <v>2028</v>
      </c>
    </row>
    <row r="41" spans="1:14" ht="22.5">
      <c r="A41" s="197"/>
      <c r="B41" s="204">
        <v>87</v>
      </c>
      <c r="C41" s="204">
        <v>5.3</v>
      </c>
      <c r="D41" s="204" t="s">
        <v>327</v>
      </c>
      <c r="E41" s="208">
        <v>1</v>
      </c>
      <c r="F41" s="200" t="s">
        <v>28</v>
      </c>
      <c r="G41" s="195" t="s">
        <v>301</v>
      </c>
      <c r="H41" s="24"/>
      <c r="I41" s="24"/>
      <c r="J41" s="35"/>
      <c r="K41" s="35"/>
      <c r="L41" s="24"/>
      <c r="M41" s="195" t="s">
        <v>336</v>
      </c>
      <c r="N41" s="212">
        <v>2028</v>
      </c>
    </row>
    <row r="42" spans="1:14" s="1" customFormat="1" ht="12.75">
      <c r="A42" s="97"/>
      <c r="B42" s="419" t="s">
        <v>21</v>
      </c>
      <c r="C42" s="420"/>
      <c r="D42" s="421"/>
      <c r="E42" s="211">
        <f>SUM(E14:E41)</f>
        <v>27</v>
      </c>
      <c r="F42" s="97"/>
      <c r="G42" s="97"/>
      <c r="H42" s="97"/>
      <c r="I42" s="97"/>
      <c r="J42" s="97"/>
      <c r="K42" s="97"/>
      <c r="L42" s="97"/>
      <c r="M42" s="97"/>
      <c r="N42" s="97"/>
    </row>
    <row r="43" ht="12.75">
      <c r="E43" s="69"/>
    </row>
    <row r="44" spans="2:13" ht="12.75">
      <c r="B44" s="414" t="s">
        <v>338</v>
      </c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415"/>
    </row>
    <row r="45" spans="2:13" ht="12.75">
      <c r="B45" s="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2:13" ht="12.75">
      <c r="B46" s="414" t="s">
        <v>53</v>
      </c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</row>
    <row r="48" ht="12.75">
      <c r="H48" s="4"/>
    </row>
  </sheetData>
  <sheetProtection selectLockedCells="1" selectUnlockedCells="1"/>
  <mergeCells count="21">
    <mergeCell ref="A8:N8"/>
    <mergeCell ref="J2:N2"/>
    <mergeCell ref="J3:N3"/>
    <mergeCell ref="J5:N5"/>
    <mergeCell ref="B4:G4"/>
    <mergeCell ref="J4:N4"/>
    <mergeCell ref="B42:D42"/>
    <mergeCell ref="M10:M11"/>
    <mergeCell ref="A13:N13"/>
    <mergeCell ref="N10:N11"/>
    <mergeCell ref="A5:E5"/>
    <mergeCell ref="A7:N7"/>
    <mergeCell ref="B46:M46"/>
    <mergeCell ref="A10:A11"/>
    <mergeCell ref="B10:B11"/>
    <mergeCell ref="E10:E11"/>
    <mergeCell ref="F10:F11"/>
    <mergeCell ref="B44:M44"/>
    <mergeCell ref="C10:D11"/>
    <mergeCell ref="C12:D12"/>
    <mergeCell ref="H10:L10"/>
  </mergeCells>
  <printOptions/>
  <pageMargins left="0.7480314960629921" right="0.31496062992125984" top="0.5511811023622047" bottom="0.1968503937007874" header="0.5118110236220472" footer="0.275590551181102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B6:M23"/>
  <sheetViews>
    <sheetView view="pageLayout" workbookViewId="0" topLeftCell="A2">
      <selection activeCell="I8" sqref="I8"/>
    </sheetView>
  </sheetViews>
  <sheetFormatPr defaultColWidth="9.140625" defaultRowHeight="12.75"/>
  <cols>
    <col min="1" max="1" width="6.7109375" style="0" customWidth="1"/>
    <col min="7" max="7" width="15.28125" style="0" customWidth="1"/>
    <col min="9" max="9" width="15.28125" style="0" customWidth="1"/>
    <col min="12" max="12" width="14.28125" style="0" customWidth="1"/>
  </cols>
  <sheetData>
    <row r="4" ht="22.5" customHeight="1"/>
    <row r="6" spans="2:13" ht="18">
      <c r="B6" s="10" t="s">
        <v>30</v>
      </c>
      <c r="C6" s="10"/>
      <c r="D6" s="10" t="s">
        <v>31</v>
      </c>
      <c r="E6" s="10"/>
      <c r="F6" s="10"/>
      <c r="G6" s="10"/>
      <c r="H6" s="10" t="s">
        <v>32</v>
      </c>
      <c r="I6" s="10"/>
      <c r="J6" s="10">
        <v>27</v>
      </c>
      <c r="K6" s="10" t="s">
        <v>44</v>
      </c>
      <c r="L6" s="11">
        <v>1</v>
      </c>
      <c r="M6" s="10"/>
    </row>
    <row r="7" spans="2:13" ht="18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18">
      <c r="B8" s="10"/>
      <c r="C8" s="10"/>
      <c r="D8" s="10" t="s">
        <v>33</v>
      </c>
      <c r="E8" s="10"/>
      <c r="F8" s="10"/>
      <c r="G8" s="10"/>
      <c r="H8" s="10" t="s">
        <v>29</v>
      </c>
      <c r="J8" s="10">
        <v>3.9</v>
      </c>
      <c r="K8" s="10" t="s">
        <v>44</v>
      </c>
      <c r="L8" s="25">
        <f>J8*L$14/J$14</f>
        <v>0.14444444444444443</v>
      </c>
      <c r="M8" s="10"/>
    </row>
    <row r="9" spans="2:13" ht="18">
      <c r="B9" s="10"/>
      <c r="C9" s="10"/>
      <c r="D9" s="10"/>
      <c r="E9" s="10"/>
      <c r="F9" s="10"/>
      <c r="G9" s="10"/>
      <c r="H9" s="10" t="s">
        <v>26</v>
      </c>
      <c r="J9" s="10">
        <v>1.8</v>
      </c>
      <c r="K9" s="10" t="s">
        <v>44</v>
      </c>
      <c r="L9" s="25">
        <f>J9*L$14/J$14</f>
        <v>0.06666666666666667</v>
      </c>
      <c r="M9" s="10"/>
    </row>
    <row r="10" spans="2:13" ht="18">
      <c r="B10" s="10"/>
      <c r="C10" s="10"/>
      <c r="D10" s="10"/>
      <c r="E10" s="10"/>
      <c r="F10" s="10"/>
      <c r="G10" s="10"/>
      <c r="H10" s="10" t="s">
        <v>28</v>
      </c>
      <c r="J10" s="10">
        <v>13.5</v>
      </c>
      <c r="K10" s="10" t="s">
        <v>44</v>
      </c>
      <c r="L10" s="25">
        <f>J10*L$14/J$14</f>
        <v>0.5</v>
      </c>
      <c r="M10" s="10"/>
    </row>
    <row r="11" spans="2:13" ht="18">
      <c r="B11" s="10"/>
      <c r="C11" s="10"/>
      <c r="D11" s="10"/>
      <c r="E11" s="10"/>
      <c r="F11" s="10"/>
      <c r="G11" s="10"/>
      <c r="H11" s="10" t="s">
        <v>16</v>
      </c>
      <c r="J11" s="10">
        <v>7.8</v>
      </c>
      <c r="K11" s="10" t="s">
        <v>44</v>
      </c>
      <c r="L11" s="25">
        <f>J11*L$14/J$14</f>
        <v>0.28888888888888886</v>
      </c>
      <c r="M11" s="10"/>
    </row>
    <row r="12" spans="2:13" ht="18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0"/>
    </row>
    <row r="13" spans="2:13" ht="18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3" ht="18">
      <c r="B14" s="10"/>
      <c r="C14" s="10"/>
      <c r="D14" s="10" t="s">
        <v>34</v>
      </c>
      <c r="E14" s="10"/>
      <c r="F14" s="10"/>
      <c r="G14" s="10"/>
      <c r="H14" s="10" t="s">
        <v>35</v>
      </c>
      <c r="I14" s="10"/>
      <c r="J14" s="10">
        <v>27</v>
      </c>
      <c r="K14" s="10" t="s">
        <v>44</v>
      </c>
      <c r="L14" s="11">
        <v>1</v>
      </c>
      <c r="M14" s="10"/>
    </row>
    <row r="15" spans="2:13" ht="18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2:13" ht="18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 ht="18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 ht="18">
      <c r="B18" s="10"/>
      <c r="C18" s="10"/>
      <c r="D18" s="10" t="s">
        <v>339</v>
      </c>
      <c r="E18" s="10"/>
      <c r="F18" s="10"/>
      <c r="G18" s="10"/>
      <c r="H18" s="10"/>
      <c r="I18" s="10"/>
      <c r="K18" s="10"/>
      <c r="L18" s="10"/>
      <c r="M18" s="10"/>
    </row>
    <row r="19" spans="2:13" ht="18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 ht="18">
      <c r="B20" s="10"/>
      <c r="C20" s="10"/>
      <c r="D20" s="10" t="s">
        <v>47</v>
      </c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8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2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ht="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4:N55"/>
  <sheetViews>
    <sheetView tabSelected="1" workbookViewId="0" topLeftCell="A1">
      <selection activeCell="I48" sqref="I48"/>
    </sheetView>
  </sheetViews>
  <sheetFormatPr defaultColWidth="9.140625" defaultRowHeight="12.75"/>
  <cols>
    <col min="1" max="1" width="11.00390625" style="0" customWidth="1"/>
    <col min="2" max="2" width="7.140625" style="228" customWidth="1"/>
    <col min="3" max="3" width="4.140625" style="246" customWidth="1"/>
    <col min="4" max="4" width="4.8515625" style="241" customWidth="1"/>
    <col min="5" max="5" width="7.8515625" style="233" customWidth="1"/>
    <col min="6" max="6" width="7.7109375" style="191" customWidth="1"/>
    <col min="7" max="7" width="20.421875" style="0" customWidth="1"/>
    <col min="8" max="8" width="7.00390625" style="0" customWidth="1"/>
    <col min="9" max="9" width="9.7109375" style="0" customWidth="1"/>
    <col min="10" max="10" width="8.140625" style="0" customWidth="1"/>
    <col min="11" max="11" width="7.421875" style="0" customWidth="1"/>
    <col min="12" max="12" width="6.421875" style="0" customWidth="1"/>
    <col min="13" max="13" width="38.8515625" style="0" customWidth="1"/>
    <col min="14" max="14" width="9.57421875" style="0" customWidth="1"/>
  </cols>
  <sheetData>
    <row r="4" spans="9:13" ht="15.75">
      <c r="I4" s="417" t="s">
        <v>302</v>
      </c>
      <c r="J4" s="417"/>
      <c r="K4" s="417"/>
      <c r="L4" s="417"/>
      <c r="M4" s="417"/>
    </row>
    <row r="5" spans="2:14" ht="15.75">
      <c r="B5" s="415"/>
      <c r="C5" s="415"/>
      <c r="D5" s="415"/>
      <c r="E5" s="415"/>
      <c r="F5" s="415"/>
      <c r="G5" s="415"/>
      <c r="I5" s="418" t="s">
        <v>303</v>
      </c>
      <c r="J5" s="418"/>
      <c r="K5" s="418"/>
      <c r="L5" s="418"/>
      <c r="M5" s="418"/>
      <c r="N5" s="198"/>
    </row>
    <row r="6" spans="1:13" ht="15.75">
      <c r="A6" s="425"/>
      <c r="B6" s="425"/>
      <c r="C6" s="425"/>
      <c r="D6" s="425"/>
      <c r="E6" s="425"/>
      <c r="I6" s="417" t="s">
        <v>304</v>
      </c>
      <c r="J6" s="417"/>
      <c r="K6" s="417"/>
      <c r="L6" s="417"/>
      <c r="M6" s="417"/>
    </row>
    <row r="7" spans="9:13" ht="15.75">
      <c r="I7" s="417" t="s">
        <v>305</v>
      </c>
      <c r="J7" s="417"/>
      <c r="K7" s="417"/>
      <c r="L7" s="417"/>
      <c r="M7" s="417"/>
    </row>
    <row r="10" spans="1:14" ht="15.75">
      <c r="A10" s="413" t="s">
        <v>1</v>
      </c>
      <c r="B10" s="413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</row>
    <row r="11" spans="1:14" ht="15">
      <c r="A11" s="432" t="s">
        <v>374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</row>
    <row r="12" spans="1:14" ht="15">
      <c r="A12" s="8"/>
      <c r="B12" s="229"/>
      <c r="C12" s="247"/>
      <c r="D12" s="242"/>
      <c r="E12" s="234"/>
      <c r="F12" s="226"/>
      <c r="G12" s="15"/>
      <c r="H12" s="8"/>
      <c r="I12" s="8"/>
      <c r="J12" s="8"/>
      <c r="K12" s="8"/>
      <c r="L12" s="8"/>
      <c r="M12" s="8"/>
      <c r="N12" s="8"/>
    </row>
    <row r="14" spans="1:14" ht="12.75" customHeight="1">
      <c r="A14" s="416" t="s">
        <v>2</v>
      </c>
      <c r="B14" s="445" t="s">
        <v>3</v>
      </c>
      <c r="C14" s="439" t="s">
        <v>4</v>
      </c>
      <c r="D14" s="440"/>
      <c r="E14" s="446" t="s">
        <v>5</v>
      </c>
      <c r="F14" s="445" t="s">
        <v>6</v>
      </c>
      <c r="G14" s="2" t="s">
        <v>7</v>
      </c>
      <c r="H14" s="416" t="s">
        <v>8</v>
      </c>
      <c r="I14" s="416"/>
      <c r="J14" s="416"/>
      <c r="K14" s="416"/>
      <c r="L14" s="416"/>
      <c r="M14" s="416" t="s">
        <v>9</v>
      </c>
      <c r="N14" s="416" t="s">
        <v>10</v>
      </c>
    </row>
    <row r="15" spans="1:14" ht="67.5">
      <c r="A15" s="416"/>
      <c r="B15" s="445"/>
      <c r="C15" s="441"/>
      <c r="D15" s="442"/>
      <c r="E15" s="446"/>
      <c r="F15" s="445"/>
      <c r="G15" s="2" t="s">
        <v>11</v>
      </c>
      <c r="H15" s="2" t="s">
        <v>12</v>
      </c>
      <c r="I15" s="2" t="s">
        <v>13</v>
      </c>
      <c r="J15" s="2" t="s">
        <v>14</v>
      </c>
      <c r="K15" s="2" t="s">
        <v>20</v>
      </c>
      <c r="L15" s="2" t="s">
        <v>15</v>
      </c>
      <c r="M15" s="416"/>
      <c r="N15" s="416"/>
    </row>
    <row r="16" spans="1:14" ht="12.75">
      <c r="A16" s="3">
        <v>1</v>
      </c>
      <c r="B16" s="230">
        <v>2</v>
      </c>
      <c r="C16" s="443">
        <v>3</v>
      </c>
      <c r="D16" s="444"/>
      <c r="E16" s="232">
        <v>4</v>
      </c>
      <c r="F16" s="230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3">
        <v>13</v>
      </c>
    </row>
    <row r="17" spans="1:14" ht="22.5" customHeight="1">
      <c r="A17" s="447"/>
      <c r="B17" s="447"/>
      <c r="C17" s="449"/>
      <c r="D17" s="450"/>
      <c r="E17" s="40"/>
      <c r="F17" s="24"/>
      <c r="G17" s="448" t="s">
        <v>24</v>
      </c>
      <c r="H17" s="448"/>
      <c r="I17" s="448"/>
      <c r="J17" s="448"/>
      <c r="K17" s="24"/>
      <c r="L17" s="24"/>
      <c r="M17" s="24"/>
      <c r="N17" s="24"/>
    </row>
    <row r="18" spans="1:14" ht="41.25" customHeight="1">
      <c r="A18" s="224"/>
      <c r="B18" s="475">
        <v>1</v>
      </c>
      <c r="C18" s="248">
        <v>4.1</v>
      </c>
      <c r="D18" s="243" t="s">
        <v>375</v>
      </c>
      <c r="E18" s="238">
        <v>1</v>
      </c>
      <c r="F18" s="200" t="s">
        <v>27</v>
      </c>
      <c r="G18" s="224" t="s">
        <v>340</v>
      </c>
      <c r="H18" s="90"/>
      <c r="I18" s="90"/>
      <c r="J18" s="90"/>
      <c r="K18" s="24"/>
      <c r="L18" s="24"/>
      <c r="M18" s="224" t="s">
        <v>386</v>
      </c>
      <c r="N18" s="24">
        <v>2028</v>
      </c>
    </row>
    <row r="19" spans="1:14" ht="41.25" customHeight="1">
      <c r="A19" s="476"/>
      <c r="B19" s="236">
        <v>11</v>
      </c>
      <c r="C19" s="249">
        <v>9.5</v>
      </c>
      <c r="D19" s="244" t="s">
        <v>376</v>
      </c>
      <c r="E19" s="239">
        <v>1</v>
      </c>
      <c r="F19" s="199" t="s">
        <v>26</v>
      </c>
      <c r="G19" s="224" t="s">
        <v>340</v>
      </c>
      <c r="H19" s="90"/>
      <c r="I19" s="90"/>
      <c r="J19" s="90"/>
      <c r="K19" s="24"/>
      <c r="L19" s="24"/>
      <c r="M19" s="224" t="s">
        <v>387</v>
      </c>
      <c r="N19" s="24">
        <v>2028</v>
      </c>
    </row>
    <row r="20" spans="1:14" ht="41.25" customHeight="1">
      <c r="A20" s="77"/>
      <c r="B20" s="237">
        <v>11</v>
      </c>
      <c r="C20" s="250">
        <v>9.6</v>
      </c>
      <c r="D20" s="245" t="s">
        <v>315</v>
      </c>
      <c r="E20" s="238">
        <v>0.9</v>
      </c>
      <c r="F20" s="200" t="s">
        <v>26</v>
      </c>
      <c r="G20" s="224" t="s">
        <v>340</v>
      </c>
      <c r="H20" s="24"/>
      <c r="I20" s="24"/>
      <c r="J20" s="35"/>
      <c r="K20" s="35"/>
      <c r="L20" s="24"/>
      <c r="M20" s="224" t="s">
        <v>388</v>
      </c>
      <c r="N20" s="24">
        <v>2028</v>
      </c>
    </row>
    <row r="21" spans="1:14" ht="41.25" customHeight="1">
      <c r="A21" s="225"/>
      <c r="B21" s="474">
        <v>22</v>
      </c>
      <c r="C21" s="249">
        <v>5.2</v>
      </c>
      <c r="D21" s="244" t="s">
        <v>308</v>
      </c>
      <c r="E21" s="239">
        <v>0.9</v>
      </c>
      <c r="F21" s="199" t="s">
        <v>26</v>
      </c>
      <c r="G21" s="224" t="s">
        <v>340</v>
      </c>
      <c r="H21" s="39"/>
      <c r="I21" s="39"/>
      <c r="J21" s="24"/>
      <c r="K21" s="24"/>
      <c r="L21" s="24"/>
      <c r="M21" s="224" t="s">
        <v>385</v>
      </c>
      <c r="N21" s="24">
        <v>2028</v>
      </c>
    </row>
    <row r="22" spans="1:14" ht="41.25" customHeight="1">
      <c r="A22" s="77"/>
      <c r="B22" s="237">
        <v>24</v>
      </c>
      <c r="C22" s="250">
        <v>14.2</v>
      </c>
      <c r="D22" s="245" t="s">
        <v>377</v>
      </c>
      <c r="E22" s="238">
        <v>1</v>
      </c>
      <c r="F22" s="200" t="s">
        <v>26</v>
      </c>
      <c r="G22" s="224" t="s">
        <v>340</v>
      </c>
      <c r="H22" s="24"/>
      <c r="I22" s="24"/>
      <c r="J22" s="35"/>
      <c r="K22" s="35"/>
      <c r="L22" s="24"/>
      <c r="M22" s="224" t="s">
        <v>389</v>
      </c>
      <c r="N22" s="24">
        <v>2028</v>
      </c>
    </row>
    <row r="23" spans="1:14" ht="41.25" customHeight="1">
      <c r="A23" s="476"/>
      <c r="B23" s="236">
        <v>25</v>
      </c>
      <c r="C23" s="435">
        <v>1</v>
      </c>
      <c r="D23" s="436"/>
      <c r="E23" s="239">
        <v>0.8</v>
      </c>
      <c r="F23" s="199" t="s">
        <v>26</v>
      </c>
      <c r="G23" s="224" t="s">
        <v>340</v>
      </c>
      <c r="H23" s="39"/>
      <c r="I23" s="39"/>
      <c r="J23" s="24"/>
      <c r="K23" s="24"/>
      <c r="L23" s="24"/>
      <c r="M23" s="224" t="s">
        <v>390</v>
      </c>
      <c r="N23" s="24">
        <v>2028</v>
      </c>
    </row>
    <row r="24" spans="1:14" ht="41.25" customHeight="1">
      <c r="A24" s="224"/>
      <c r="B24" s="473">
        <v>52</v>
      </c>
      <c r="C24" s="250">
        <v>14.3</v>
      </c>
      <c r="D24" s="245" t="s">
        <v>375</v>
      </c>
      <c r="E24" s="238">
        <v>1</v>
      </c>
      <c r="F24" s="200" t="s">
        <v>16</v>
      </c>
      <c r="G24" s="224" t="s">
        <v>340</v>
      </c>
      <c r="H24" s="39"/>
      <c r="I24" s="39"/>
      <c r="J24" s="24"/>
      <c r="K24" s="24"/>
      <c r="L24" s="24"/>
      <c r="M24" s="224" t="s">
        <v>391</v>
      </c>
      <c r="N24" s="24">
        <v>2028</v>
      </c>
    </row>
    <row r="25" spans="1:14" ht="41.25" customHeight="1">
      <c r="A25" s="225"/>
      <c r="B25" s="474">
        <v>53</v>
      </c>
      <c r="C25" s="249">
        <v>25.2</v>
      </c>
      <c r="D25" s="244" t="s">
        <v>378</v>
      </c>
      <c r="E25" s="239">
        <v>1</v>
      </c>
      <c r="F25" s="199" t="s">
        <v>16</v>
      </c>
      <c r="G25" s="224" t="s">
        <v>340</v>
      </c>
      <c r="H25" s="39"/>
      <c r="I25" s="39"/>
      <c r="J25" s="24"/>
      <c r="K25" s="24"/>
      <c r="L25" s="24"/>
      <c r="M25" s="224" t="s">
        <v>392</v>
      </c>
      <c r="N25" s="24">
        <v>2028</v>
      </c>
    </row>
    <row r="26" spans="1:14" ht="41.25" customHeight="1">
      <c r="A26" s="224"/>
      <c r="B26" s="473">
        <v>54</v>
      </c>
      <c r="C26" s="433">
        <v>5</v>
      </c>
      <c r="D26" s="434"/>
      <c r="E26" s="238">
        <v>1</v>
      </c>
      <c r="F26" s="200" t="s">
        <v>26</v>
      </c>
      <c r="G26" s="224" t="s">
        <v>340</v>
      </c>
      <c r="H26" s="39"/>
      <c r="I26" s="39"/>
      <c r="J26" s="24"/>
      <c r="K26" s="24"/>
      <c r="L26" s="24"/>
      <c r="M26" s="224" t="s">
        <v>393</v>
      </c>
      <c r="N26" s="24">
        <v>2028</v>
      </c>
    </row>
    <row r="27" spans="1:14" ht="41.25" customHeight="1">
      <c r="A27" s="225"/>
      <c r="B27" s="474">
        <v>56</v>
      </c>
      <c r="C27" s="435">
        <v>1</v>
      </c>
      <c r="D27" s="436"/>
      <c r="E27" s="239">
        <v>0.1</v>
      </c>
      <c r="F27" s="199" t="s">
        <v>27</v>
      </c>
      <c r="G27" s="224" t="s">
        <v>340</v>
      </c>
      <c r="H27" s="39"/>
      <c r="I27" s="39"/>
      <c r="J27" s="24"/>
      <c r="K27" s="24"/>
      <c r="L27" s="24"/>
      <c r="M27" s="224" t="s">
        <v>394</v>
      </c>
      <c r="N27" s="24">
        <v>2028</v>
      </c>
    </row>
    <row r="28" spans="1:14" ht="41.25" customHeight="1">
      <c r="A28" s="224"/>
      <c r="B28" s="473">
        <v>56</v>
      </c>
      <c r="C28" s="250">
        <v>10.1</v>
      </c>
      <c r="D28" s="245" t="s">
        <v>312</v>
      </c>
      <c r="E28" s="238">
        <v>1</v>
      </c>
      <c r="F28" s="200" t="s">
        <v>27</v>
      </c>
      <c r="G28" s="224" t="s">
        <v>340</v>
      </c>
      <c r="H28" s="39"/>
      <c r="I28" s="39"/>
      <c r="J28" s="24"/>
      <c r="K28" s="24"/>
      <c r="L28" s="24"/>
      <c r="M28" s="224" t="s">
        <v>385</v>
      </c>
      <c r="N28" s="24">
        <v>2028</v>
      </c>
    </row>
    <row r="29" spans="1:14" ht="41.25" customHeight="1">
      <c r="A29" s="225"/>
      <c r="B29" s="474">
        <v>63</v>
      </c>
      <c r="C29" s="249">
        <v>6.5</v>
      </c>
      <c r="D29" s="244" t="s">
        <v>308</v>
      </c>
      <c r="E29" s="239">
        <v>0.8</v>
      </c>
      <c r="F29" s="199" t="s">
        <v>16</v>
      </c>
      <c r="G29" s="224" t="s">
        <v>340</v>
      </c>
      <c r="H29" s="39"/>
      <c r="I29" s="39"/>
      <c r="J29" s="24"/>
      <c r="K29" s="24"/>
      <c r="L29" s="24"/>
      <c r="M29" s="224" t="s">
        <v>395</v>
      </c>
      <c r="N29" s="24">
        <v>2028</v>
      </c>
    </row>
    <row r="30" spans="1:14" ht="41.25" customHeight="1">
      <c r="A30" s="224"/>
      <c r="B30" s="473">
        <v>64</v>
      </c>
      <c r="C30" s="250">
        <v>1.9</v>
      </c>
      <c r="D30" s="245" t="s">
        <v>319</v>
      </c>
      <c r="E30" s="238">
        <v>1</v>
      </c>
      <c r="F30" s="200" t="s">
        <v>16</v>
      </c>
      <c r="G30" s="224" t="s">
        <v>340</v>
      </c>
      <c r="H30" s="39"/>
      <c r="I30" s="39"/>
      <c r="J30" s="24"/>
      <c r="K30" s="24"/>
      <c r="L30" s="24"/>
      <c r="M30" s="224" t="s">
        <v>385</v>
      </c>
      <c r="N30" s="24">
        <v>2028</v>
      </c>
    </row>
    <row r="31" spans="1:14" ht="41.25" customHeight="1">
      <c r="A31" s="476"/>
      <c r="B31" s="236">
        <v>65</v>
      </c>
      <c r="C31" s="249">
        <v>6.4</v>
      </c>
      <c r="D31" s="244" t="s">
        <v>379</v>
      </c>
      <c r="E31" s="239">
        <v>1</v>
      </c>
      <c r="F31" s="199" t="s">
        <v>16</v>
      </c>
      <c r="G31" s="224" t="s">
        <v>340</v>
      </c>
      <c r="H31" s="39"/>
      <c r="I31" s="39"/>
      <c r="J31" s="24"/>
      <c r="K31" s="24"/>
      <c r="L31" s="24"/>
      <c r="M31" s="224" t="s">
        <v>396</v>
      </c>
      <c r="N31" s="24">
        <v>2028</v>
      </c>
    </row>
    <row r="32" spans="1:14" ht="27.75" customHeight="1">
      <c r="A32" s="224"/>
      <c r="B32" s="473">
        <v>67</v>
      </c>
      <c r="C32" s="250">
        <v>9.9</v>
      </c>
      <c r="D32" s="245" t="s">
        <v>376</v>
      </c>
      <c r="E32" s="238">
        <v>0.8</v>
      </c>
      <c r="F32" s="200" t="s">
        <v>26</v>
      </c>
      <c r="G32" s="224" t="s">
        <v>340</v>
      </c>
      <c r="H32" s="39"/>
      <c r="I32" s="39"/>
      <c r="J32" s="24"/>
      <c r="K32" s="24"/>
      <c r="L32" s="24"/>
      <c r="M32" s="224" t="s">
        <v>397</v>
      </c>
      <c r="N32" s="24">
        <v>2028</v>
      </c>
    </row>
    <row r="33" spans="1:14" ht="39" customHeight="1">
      <c r="A33" s="225"/>
      <c r="B33" s="474">
        <v>72</v>
      </c>
      <c r="C33" s="435">
        <v>16.1</v>
      </c>
      <c r="D33" s="436"/>
      <c r="E33" s="239">
        <v>1</v>
      </c>
      <c r="F33" s="199" t="s">
        <v>27</v>
      </c>
      <c r="G33" s="224" t="s">
        <v>340</v>
      </c>
      <c r="H33" s="39"/>
      <c r="I33" s="39"/>
      <c r="J33" s="24"/>
      <c r="K33" s="24"/>
      <c r="L33" s="24"/>
      <c r="M33" s="224" t="s">
        <v>385</v>
      </c>
      <c r="N33" s="24">
        <v>2028</v>
      </c>
    </row>
    <row r="34" spans="1:14" ht="39" customHeight="1">
      <c r="A34" s="477"/>
      <c r="B34" s="237">
        <v>72</v>
      </c>
      <c r="C34" s="433">
        <v>16.2</v>
      </c>
      <c r="D34" s="434"/>
      <c r="E34" s="238">
        <v>0.9</v>
      </c>
      <c r="F34" s="200" t="s">
        <v>27</v>
      </c>
      <c r="G34" s="224" t="s">
        <v>340</v>
      </c>
      <c r="H34" s="39"/>
      <c r="I34" s="39"/>
      <c r="J34" s="24"/>
      <c r="K34" s="24"/>
      <c r="L34" s="24"/>
      <c r="M34" s="224" t="s">
        <v>398</v>
      </c>
      <c r="N34" s="24">
        <v>2028</v>
      </c>
    </row>
    <row r="35" spans="1:14" ht="37.5" customHeight="1">
      <c r="A35" s="225"/>
      <c r="B35" s="474">
        <v>78</v>
      </c>
      <c r="C35" s="249">
        <v>12.3</v>
      </c>
      <c r="D35" s="244" t="s">
        <v>375</v>
      </c>
      <c r="E35" s="239">
        <v>0.9</v>
      </c>
      <c r="F35" s="199" t="s">
        <v>27</v>
      </c>
      <c r="G35" s="224" t="s">
        <v>340</v>
      </c>
      <c r="H35" s="39"/>
      <c r="I35" s="39"/>
      <c r="J35" s="24"/>
      <c r="K35" s="24"/>
      <c r="L35" s="24"/>
      <c r="M35" s="224" t="s">
        <v>399</v>
      </c>
      <c r="N35" s="24">
        <v>2028</v>
      </c>
    </row>
    <row r="36" spans="1:14" ht="37.5" customHeight="1">
      <c r="A36" s="224"/>
      <c r="B36" s="473">
        <v>79</v>
      </c>
      <c r="C36" s="250">
        <v>9.2</v>
      </c>
      <c r="D36" s="245" t="s">
        <v>319</v>
      </c>
      <c r="E36" s="238">
        <v>1</v>
      </c>
      <c r="F36" s="200" t="s">
        <v>16</v>
      </c>
      <c r="G36" s="224" t="s">
        <v>340</v>
      </c>
      <c r="H36" s="39"/>
      <c r="I36" s="39"/>
      <c r="J36" s="24"/>
      <c r="K36" s="24"/>
      <c r="L36" s="24"/>
      <c r="M36" s="224" t="s">
        <v>400</v>
      </c>
      <c r="N36" s="24">
        <v>2028</v>
      </c>
    </row>
    <row r="37" spans="1:14" ht="37.5" customHeight="1">
      <c r="A37" s="476"/>
      <c r="B37" s="236">
        <v>80</v>
      </c>
      <c r="C37" s="249">
        <v>3.4</v>
      </c>
      <c r="D37" s="244" t="s">
        <v>319</v>
      </c>
      <c r="E37" s="239">
        <v>0.8</v>
      </c>
      <c r="F37" s="199" t="s">
        <v>16</v>
      </c>
      <c r="G37" s="224" t="s">
        <v>340</v>
      </c>
      <c r="H37" s="39"/>
      <c r="I37" s="39"/>
      <c r="J37" s="24"/>
      <c r="K37" s="24"/>
      <c r="L37" s="24"/>
      <c r="M37" s="224" t="s">
        <v>401</v>
      </c>
      <c r="N37" s="24">
        <v>2028</v>
      </c>
    </row>
    <row r="38" spans="1:14" ht="37.5" customHeight="1">
      <c r="A38" s="77"/>
      <c r="B38" s="237">
        <v>81</v>
      </c>
      <c r="C38" s="250">
        <v>1.11</v>
      </c>
      <c r="D38" s="245" t="s">
        <v>312</v>
      </c>
      <c r="E38" s="238">
        <v>1</v>
      </c>
      <c r="F38" s="200" t="s">
        <v>16</v>
      </c>
      <c r="G38" s="224" t="s">
        <v>340</v>
      </c>
      <c r="H38" s="39"/>
      <c r="I38" s="39"/>
      <c r="J38" s="24"/>
      <c r="K38" s="24"/>
      <c r="L38" s="24"/>
      <c r="M38" s="224" t="s">
        <v>402</v>
      </c>
      <c r="N38" s="24">
        <v>2028</v>
      </c>
    </row>
    <row r="39" spans="1:14" ht="37.5" customHeight="1">
      <c r="A39" s="476"/>
      <c r="B39" s="236">
        <v>83</v>
      </c>
      <c r="C39" s="249">
        <v>10.3</v>
      </c>
      <c r="D39" s="244" t="s">
        <v>380</v>
      </c>
      <c r="E39" s="239">
        <v>1</v>
      </c>
      <c r="F39" s="199" t="s">
        <v>26</v>
      </c>
      <c r="G39" s="224" t="s">
        <v>340</v>
      </c>
      <c r="H39" s="39"/>
      <c r="I39" s="39"/>
      <c r="J39" s="24"/>
      <c r="K39" s="24"/>
      <c r="L39" s="24"/>
      <c r="M39" s="224" t="s">
        <v>403</v>
      </c>
      <c r="N39" s="24">
        <v>2028</v>
      </c>
    </row>
    <row r="40" spans="1:14" ht="37.5" customHeight="1">
      <c r="A40" s="224"/>
      <c r="B40" s="473">
        <v>84</v>
      </c>
      <c r="C40" s="250">
        <v>15.1</v>
      </c>
      <c r="D40" s="245" t="s">
        <v>381</v>
      </c>
      <c r="E40" s="238">
        <v>0.8</v>
      </c>
      <c r="F40" s="200" t="s">
        <v>26</v>
      </c>
      <c r="G40" s="224" t="s">
        <v>340</v>
      </c>
      <c r="H40" s="39"/>
      <c r="I40" s="39"/>
      <c r="J40" s="24"/>
      <c r="K40" s="24"/>
      <c r="L40" s="24"/>
      <c r="M40" s="224" t="s">
        <v>404</v>
      </c>
      <c r="N40" s="24">
        <v>2028</v>
      </c>
    </row>
    <row r="41" spans="1:14" ht="37.5" customHeight="1">
      <c r="A41" s="476"/>
      <c r="B41" s="236">
        <v>86</v>
      </c>
      <c r="C41" s="249">
        <v>6.1</v>
      </c>
      <c r="D41" s="244" t="s">
        <v>326</v>
      </c>
      <c r="E41" s="239">
        <v>1</v>
      </c>
      <c r="F41" s="199" t="s">
        <v>26</v>
      </c>
      <c r="G41" s="224" t="s">
        <v>340</v>
      </c>
      <c r="H41" s="39"/>
      <c r="I41" s="39"/>
      <c r="J41" s="24"/>
      <c r="K41" s="24"/>
      <c r="L41" s="24"/>
      <c r="M41" s="224" t="s">
        <v>405</v>
      </c>
      <c r="N41" s="24">
        <v>2028</v>
      </c>
    </row>
    <row r="42" spans="1:14" ht="37.5" customHeight="1">
      <c r="A42" s="77"/>
      <c r="B42" s="237">
        <v>86</v>
      </c>
      <c r="C42" s="250">
        <v>6.2</v>
      </c>
      <c r="D42" s="245" t="s">
        <v>327</v>
      </c>
      <c r="E42" s="238">
        <v>1</v>
      </c>
      <c r="F42" s="200" t="s">
        <v>26</v>
      </c>
      <c r="G42" s="224" t="s">
        <v>340</v>
      </c>
      <c r="H42" s="39"/>
      <c r="I42" s="39"/>
      <c r="J42" s="24"/>
      <c r="K42" s="24"/>
      <c r="L42" s="24"/>
      <c r="M42" s="224" t="s">
        <v>405</v>
      </c>
      <c r="N42" s="24">
        <v>2028</v>
      </c>
    </row>
    <row r="43" spans="1:14" ht="37.5" customHeight="1">
      <c r="A43" s="476"/>
      <c r="B43" s="236">
        <v>86</v>
      </c>
      <c r="C43" s="249">
        <v>6.3</v>
      </c>
      <c r="D43" s="244" t="s">
        <v>382</v>
      </c>
      <c r="E43" s="239">
        <v>0.8</v>
      </c>
      <c r="F43" s="199" t="s">
        <v>26</v>
      </c>
      <c r="G43" s="224" t="s">
        <v>340</v>
      </c>
      <c r="H43" s="39"/>
      <c r="I43" s="39"/>
      <c r="J43" s="24"/>
      <c r="K43" s="24"/>
      <c r="L43" s="24"/>
      <c r="M43" s="224" t="s">
        <v>405</v>
      </c>
      <c r="N43" s="24">
        <v>2028</v>
      </c>
    </row>
    <row r="44" spans="1:14" ht="37.5" customHeight="1">
      <c r="A44" s="77"/>
      <c r="B44" s="237">
        <v>86</v>
      </c>
      <c r="C44" s="250">
        <v>3.13</v>
      </c>
      <c r="D44" s="245" t="s">
        <v>324</v>
      </c>
      <c r="E44" s="238">
        <v>1</v>
      </c>
      <c r="F44" s="200" t="s">
        <v>26</v>
      </c>
      <c r="G44" s="224" t="s">
        <v>340</v>
      </c>
      <c r="H44" s="39"/>
      <c r="I44" s="39"/>
      <c r="J44" s="24"/>
      <c r="K44" s="24"/>
      <c r="L44" s="24"/>
      <c r="M44" s="224" t="s">
        <v>406</v>
      </c>
      <c r="N44" s="24">
        <v>2028</v>
      </c>
    </row>
    <row r="45" spans="1:14" ht="37.5" customHeight="1">
      <c r="A45" s="476"/>
      <c r="B45" s="236">
        <v>86</v>
      </c>
      <c r="C45" s="249">
        <v>3.14</v>
      </c>
      <c r="D45" s="244" t="s">
        <v>377</v>
      </c>
      <c r="E45" s="239">
        <v>0.9</v>
      </c>
      <c r="F45" s="199" t="s">
        <v>26</v>
      </c>
      <c r="G45" s="224" t="s">
        <v>340</v>
      </c>
      <c r="H45" s="39"/>
      <c r="I45" s="39"/>
      <c r="J45" s="24"/>
      <c r="K45" s="24"/>
      <c r="L45" s="24"/>
      <c r="M45" s="224" t="s">
        <v>385</v>
      </c>
      <c r="N45" s="24">
        <v>2028</v>
      </c>
    </row>
    <row r="46" spans="1:14" ht="44.25" customHeight="1">
      <c r="A46" s="478"/>
      <c r="B46" s="237">
        <v>90</v>
      </c>
      <c r="C46" s="433">
        <v>5.1</v>
      </c>
      <c r="D46" s="434"/>
      <c r="E46" s="238">
        <v>0.8</v>
      </c>
      <c r="F46" s="200" t="s">
        <v>27</v>
      </c>
      <c r="G46" s="224" t="s">
        <v>340</v>
      </c>
      <c r="H46" s="39"/>
      <c r="I46" s="39"/>
      <c r="J46" s="24"/>
      <c r="K46" s="24"/>
      <c r="L46" s="24"/>
      <c r="M46" s="224" t="s">
        <v>407</v>
      </c>
      <c r="N46" s="24">
        <v>2028</v>
      </c>
    </row>
    <row r="47" spans="1:14" ht="44.25" customHeight="1">
      <c r="A47" s="225"/>
      <c r="B47" s="474">
        <v>96</v>
      </c>
      <c r="C47" s="435">
        <v>3.1</v>
      </c>
      <c r="D47" s="436"/>
      <c r="E47" s="239">
        <v>1</v>
      </c>
      <c r="F47" s="199" t="s">
        <v>26</v>
      </c>
      <c r="G47" s="224" t="s">
        <v>340</v>
      </c>
      <c r="H47" s="39"/>
      <c r="I47" s="39"/>
      <c r="J47" s="24"/>
      <c r="K47" s="24"/>
      <c r="L47" s="24"/>
      <c r="M47" s="224" t="s">
        <v>397</v>
      </c>
      <c r="N47" s="24">
        <v>2028</v>
      </c>
    </row>
    <row r="48" spans="1:14" s="191" customFormat="1" ht="44.25" customHeight="1">
      <c r="A48" s="477"/>
      <c r="B48" s="237">
        <v>96</v>
      </c>
      <c r="C48" s="433">
        <v>7.1</v>
      </c>
      <c r="D48" s="434"/>
      <c r="E48" s="238">
        <v>1</v>
      </c>
      <c r="F48" s="200" t="s">
        <v>27</v>
      </c>
      <c r="G48" s="224" t="s">
        <v>340</v>
      </c>
      <c r="H48" s="39"/>
      <c r="I48" s="39"/>
      <c r="J48" s="24"/>
      <c r="K48" s="24"/>
      <c r="L48" s="24"/>
      <c r="M48" s="224" t="s">
        <v>398</v>
      </c>
      <c r="N48" s="24">
        <v>2028</v>
      </c>
    </row>
    <row r="49" spans="1:14" s="191" customFormat="1" ht="44.25" customHeight="1">
      <c r="A49" s="225"/>
      <c r="B49" s="474">
        <v>96</v>
      </c>
      <c r="C49" s="435">
        <v>7.2</v>
      </c>
      <c r="D49" s="436"/>
      <c r="E49" s="239">
        <v>0.9</v>
      </c>
      <c r="F49" s="199" t="s">
        <v>27</v>
      </c>
      <c r="G49" s="224" t="s">
        <v>340</v>
      </c>
      <c r="H49" s="39"/>
      <c r="I49" s="39"/>
      <c r="J49" s="24"/>
      <c r="K49" s="24"/>
      <c r="L49" s="24"/>
      <c r="M49" s="224" t="s">
        <v>398</v>
      </c>
      <c r="N49" s="24">
        <v>2028</v>
      </c>
    </row>
    <row r="50" spans="1:14" ht="44.25" customHeight="1">
      <c r="A50" s="224"/>
      <c r="B50" s="473">
        <v>104</v>
      </c>
      <c r="C50" s="250">
        <v>6.1</v>
      </c>
      <c r="D50" s="245" t="s">
        <v>383</v>
      </c>
      <c r="E50" s="238">
        <v>1</v>
      </c>
      <c r="F50" s="200" t="s">
        <v>16</v>
      </c>
      <c r="G50" s="224" t="s">
        <v>340</v>
      </c>
      <c r="H50" s="39"/>
      <c r="I50" s="39"/>
      <c r="J50" s="24"/>
      <c r="K50" s="24"/>
      <c r="L50" s="24"/>
      <c r="M50" s="224" t="s">
        <v>385</v>
      </c>
      <c r="N50" s="24">
        <v>2028</v>
      </c>
    </row>
    <row r="51" spans="1:14" ht="22.5" customHeight="1">
      <c r="A51" s="91" t="s">
        <v>21</v>
      </c>
      <c r="B51" s="24"/>
      <c r="C51" s="437"/>
      <c r="D51" s="438"/>
      <c r="E51" s="40">
        <f>SUM(E18:E50)</f>
        <v>30.1</v>
      </c>
      <c r="F51" s="24"/>
      <c r="G51" s="24"/>
      <c r="H51" s="24"/>
      <c r="I51" s="24"/>
      <c r="J51" s="24"/>
      <c r="K51" s="24"/>
      <c r="L51" s="24"/>
      <c r="M51" s="24"/>
      <c r="N51" s="24"/>
    </row>
    <row r="53" spans="2:13" ht="12.75">
      <c r="B53" s="414" t="s">
        <v>384</v>
      </c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</row>
    <row r="54" spans="2:13" ht="12.75">
      <c r="B54" s="231"/>
      <c r="C54" s="251"/>
      <c r="D54" s="240"/>
      <c r="E54" s="235"/>
      <c r="F54" s="222"/>
      <c r="G54" s="5"/>
      <c r="H54" s="5"/>
      <c r="I54" s="5"/>
      <c r="J54" s="5"/>
      <c r="K54" s="5"/>
      <c r="L54" s="5"/>
      <c r="M54" s="5"/>
    </row>
    <row r="55" spans="2:13" ht="12.75">
      <c r="B55" s="414" t="s">
        <v>343</v>
      </c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</row>
  </sheetData>
  <sheetProtection selectLockedCells="1" selectUnlockedCells="1"/>
  <mergeCells count="32">
    <mergeCell ref="G17:J17"/>
    <mergeCell ref="N14:N15"/>
    <mergeCell ref="B5:G5"/>
    <mergeCell ref="A6:E6"/>
    <mergeCell ref="A10:N10"/>
    <mergeCell ref="A11:N11"/>
    <mergeCell ref="C17:D17"/>
    <mergeCell ref="B53:M53"/>
    <mergeCell ref="B55:M55"/>
    <mergeCell ref="A14:A15"/>
    <mergeCell ref="B14:B15"/>
    <mergeCell ref="E14:E15"/>
    <mergeCell ref="F14:F15"/>
    <mergeCell ref="H14:L14"/>
    <mergeCell ref="M14:M15"/>
    <mergeCell ref="A17:B17"/>
    <mergeCell ref="C48:D48"/>
    <mergeCell ref="I4:M4"/>
    <mergeCell ref="I5:M5"/>
    <mergeCell ref="I6:M6"/>
    <mergeCell ref="I7:M7"/>
    <mergeCell ref="C14:D15"/>
    <mergeCell ref="C16:D16"/>
    <mergeCell ref="C26:D26"/>
    <mergeCell ref="C23:D23"/>
    <mergeCell ref="C51:D51"/>
    <mergeCell ref="C49:D49"/>
    <mergeCell ref="C47:D47"/>
    <mergeCell ref="C46:D46"/>
    <mergeCell ref="C33:D33"/>
    <mergeCell ref="C34:D34"/>
    <mergeCell ref="C27:D27"/>
  </mergeCells>
  <printOptions horizontalCentered="1" verticalCentered="1"/>
  <pageMargins left="0.4724409448818898" right="0.4724409448818898" top="0.5905511811023623" bottom="0.5118110236220472" header="0.5118110236220472" footer="0.5118110236220472"/>
  <pageSetup horizontalDpi="600" verticalDpi="600" orientation="landscape" paperSize="9" scale="85" r:id="rId1"/>
  <rowBreaks count="1" manualBreakCount="1">
    <brk id="24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B6:M23"/>
  <sheetViews>
    <sheetView zoomScalePageLayoutView="0" workbookViewId="0" topLeftCell="A1">
      <selection activeCell="J6" sqref="J6:J7"/>
    </sheetView>
  </sheetViews>
  <sheetFormatPr defaultColWidth="9.140625" defaultRowHeight="12.75"/>
  <cols>
    <col min="9" max="9" width="12.57421875" style="0" customWidth="1"/>
    <col min="12" max="12" width="13.7109375" style="0" customWidth="1"/>
  </cols>
  <sheetData>
    <row r="6" spans="2:13" ht="18">
      <c r="B6" s="10" t="s">
        <v>30</v>
      </c>
      <c r="C6" s="10"/>
      <c r="D6" s="10" t="s">
        <v>31</v>
      </c>
      <c r="E6" s="10"/>
      <c r="F6" s="10"/>
      <c r="G6" s="10"/>
      <c r="H6" s="10" t="s">
        <v>32</v>
      </c>
      <c r="I6" s="10"/>
      <c r="J6" s="10">
        <v>22.5</v>
      </c>
      <c r="K6" s="10" t="s">
        <v>49</v>
      </c>
      <c r="L6" s="25">
        <f>J6*L$15/J$15</f>
        <v>0.7475083056478405</v>
      </c>
      <c r="M6" s="10"/>
    </row>
    <row r="7" spans="2:13" ht="18">
      <c r="B7" s="10"/>
      <c r="C7" s="10"/>
      <c r="D7" s="10"/>
      <c r="E7" s="10"/>
      <c r="F7" s="10"/>
      <c r="G7" s="10"/>
      <c r="H7" s="10" t="s">
        <v>36</v>
      </c>
      <c r="I7" s="10"/>
      <c r="J7" s="10">
        <v>7.6</v>
      </c>
      <c r="K7" s="10" t="s">
        <v>49</v>
      </c>
      <c r="L7" s="25">
        <f>J7*L$15/J$15</f>
        <v>0.25249169435215946</v>
      </c>
      <c r="M7" s="10"/>
    </row>
    <row r="8" spans="2:13" ht="18"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0"/>
    </row>
    <row r="9" spans="2:13" ht="18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ht="18">
      <c r="B10" s="10"/>
      <c r="C10" s="10"/>
      <c r="D10" s="10" t="s">
        <v>33</v>
      </c>
      <c r="E10" s="10"/>
      <c r="F10" s="10"/>
      <c r="G10" s="10"/>
      <c r="H10" s="10"/>
      <c r="I10" s="10"/>
      <c r="J10" s="10"/>
      <c r="K10" s="10"/>
      <c r="L10" s="11"/>
      <c r="M10" s="10"/>
    </row>
    <row r="11" spans="2:13" ht="18">
      <c r="B11" s="10"/>
      <c r="C11" s="10"/>
      <c r="D11" s="10"/>
      <c r="E11" s="10"/>
      <c r="F11" s="33"/>
      <c r="G11" s="10"/>
      <c r="H11" s="10" t="s">
        <v>26</v>
      </c>
      <c r="I11" s="10"/>
      <c r="J11" s="10">
        <v>13.9</v>
      </c>
      <c r="K11" s="10" t="s">
        <v>49</v>
      </c>
      <c r="L11" s="25">
        <f>J11*L$15/J$15</f>
        <v>0.4617940199335548</v>
      </c>
      <c r="M11" s="10"/>
    </row>
    <row r="12" spans="2:13" ht="18">
      <c r="B12" s="10"/>
      <c r="C12" s="10"/>
      <c r="D12" s="10"/>
      <c r="E12" s="10"/>
      <c r="F12" s="10"/>
      <c r="G12" s="10"/>
      <c r="H12" s="10" t="s">
        <v>16</v>
      </c>
      <c r="I12" s="10"/>
      <c r="J12" s="10">
        <v>8.6</v>
      </c>
      <c r="K12" s="10" t="s">
        <v>49</v>
      </c>
      <c r="L12" s="25">
        <f>J12*L$15/J$15</f>
        <v>0.2857142857142857</v>
      </c>
      <c r="M12" s="10"/>
    </row>
    <row r="13" spans="2:13" ht="18">
      <c r="B13" s="10"/>
      <c r="C13" s="10"/>
      <c r="D13" s="10"/>
      <c r="E13" s="10"/>
      <c r="F13" s="10"/>
      <c r="G13" s="10"/>
      <c r="H13" s="10" t="s">
        <v>27</v>
      </c>
      <c r="I13" s="10"/>
      <c r="J13" s="10">
        <v>7.6</v>
      </c>
      <c r="K13" s="10" t="s">
        <v>49</v>
      </c>
      <c r="L13" s="25">
        <f>J13*L$15/J$15</f>
        <v>0.25249169435215946</v>
      </c>
      <c r="M13" s="10"/>
    </row>
    <row r="14" spans="2:13" ht="18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3" ht="18">
      <c r="B15" s="10"/>
      <c r="C15" s="10"/>
      <c r="D15" s="10" t="s">
        <v>34</v>
      </c>
      <c r="E15" s="10"/>
      <c r="F15" s="10"/>
      <c r="G15" s="10"/>
      <c r="H15" s="10" t="s">
        <v>35</v>
      </c>
      <c r="I15" s="10"/>
      <c r="J15" s="10">
        <f>Бер!E51</f>
        <v>30.1</v>
      </c>
      <c r="K15" s="10" t="s">
        <v>49</v>
      </c>
      <c r="L15" s="25">
        <v>1</v>
      </c>
      <c r="M15" s="10"/>
    </row>
    <row r="16" spans="2:13" ht="18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 ht="18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 ht="18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 ht="18">
      <c r="B19" s="10"/>
      <c r="C19" s="10"/>
      <c r="D19" s="10" t="s">
        <v>339</v>
      </c>
      <c r="E19" s="10"/>
      <c r="F19" s="10"/>
      <c r="G19" s="10"/>
      <c r="H19" s="10"/>
      <c r="I19" s="10"/>
      <c r="J19" s="10"/>
      <c r="K19" s="10"/>
      <c r="L19" s="10"/>
      <c r="M19" s="10"/>
    </row>
    <row r="20" spans="2:13" ht="18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8">
      <c r="B21" s="10"/>
      <c r="C21" s="10"/>
      <c r="D21" s="10" t="s">
        <v>43</v>
      </c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8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2" ht="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2:N49"/>
  <sheetViews>
    <sheetView workbookViewId="0" topLeftCell="A31">
      <selection activeCell="B36" sqref="B36"/>
    </sheetView>
  </sheetViews>
  <sheetFormatPr defaultColWidth="11.57421875" defaultRowHeight="12.75"/>
  <cols>
    <col min="1" max="1" width="14.7109375" style="191" customWidth="1"/>
    <col min="2" max="2" width="7.421875" style="191" customWidth="1"/>
    <col min="3" max="3" width="5.00390625" style="191" customWidth="1"/>
    <col min="4" max="4" width="4.57421875" style="257" customWidth="1"/>
    <col min="5" max="5" width="6.421875" style="69" customWidth="1"/>
    <col min="6" max="6" width="6.421875" style="0" customWidth="1"/>
    <col min="7" max="7" width="18.00390625" style="0" customWidth="1"/>
    <col min="8" max="8" width="8.28125" style="0" customWidth="1"/>
    <col min="9" max="9" width="7.140625" style="0" customWidth="1"/>
    <col min="10" max="10" width="6.00390625" style="0" customWidth="1"/>
    <col min="11" max="11" width="7.57421875" style="0" bestFit="1" customWidth="1"/>
    <col min="12" max="12" width="7.8515625" style="0" customWidth="1"/>
    <col min="13" max="13" width="28.00390625" style="0" customWidth="1"/>
  </cols>
  <sheetData>
    <row r="2" spans="8:12" ht="21" customHeight="1">
      <c r="H2" s="265" t="s">
        <v>302</v>
      </c>
      <c r="I2" s="265"/>
      <c r="J2" s="265"/>
      <c r="K2" s="265"/>
      <c r="L2" s="265"/>
    </row>
    <row r="3" spans="3:12" ht="15.75">
      <c r="C3" s="252"/>
      <c r="H3" s="267" t="s">
        <v>303</v>
      </c>
      <c r="I3" s="266"/>
      <c r="J3" s="266"/>
      <c r="K3" s="266"/>
      <c r="L3" s="266"/>
    </row>
    <row r="4" spans="2:13" ht="16.5" customHeight="1">
      <c r="B4" s="415"/>
      <c r="C4" s="415"/>
      <c r="D4" s="415"/>
      <c r="E4" s="415"/>
      <c r="F4" s="415"/>
      <c r="H4" s="265" t="s">
        <v>304</v>
      </c>
      <c r="I4" s="265"/>
      <c r="J4" s="265"/>
      <c r="K4" s="265"/>
      <c r="L4" s="265"/>
      <c r="M4" s="198"/>
    </row>
    <row r="5" spans="1:12" ht="12" customHeight="1">
      <c r="A5" s="425"/>
      <c r="B5" s="425"/>
      <c r="C5" s="425"/>
      <c r="D5" s="425"/>
      <c r="H5" s="265" t="s">
        <v>305</v>
      </c>
      <c r="I5" s="265"/>
      <c r="J5" s="265"/>
      <c r="K5" s="265"/>
      <c r="L5" s="265"/>
    </row>
    <row r="6" ht="12" customHeight="1"/>
    <row r="7" spans="1:13" ht="15.75">
      <c r="A7" s="413" t="s">
        <v>1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</row>
    <row r="8" spans="1:14" ht="15">
      <c r="A8" s="270" t="s">
        <v>408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</row>
    <row r="10" spans="1:14" ht="22.5" customHeight="1">
      <c r="A10" s="416" t="s">
        <v>2</v>
      </c>
      <c r="B10" s="445" t="s">
        <v>3</v>
      </c>
      <c r="C10" s="439" t="s">
        <v>4</v>
      </c>
      <c r="D10" s="440"/>
      <c r="E10" s="446" t="s">
        <v>5</v>
      </c>
      <c r="F10" s="445" t="s">
        <v>6</v>
      </c>
      <c r="G10" s="2" t="s">
        <v>7</v>
      </c>
      <c r="H10" s="416" t="s">
        <v>8</v>
      </c>
      <c r="I10" s="416"/>
      <c r="J10" s="416"/>
      <c r="K10" s="416"/>
      <c r="L10" s="416"/>
      <c r="M10" s="416" t="s">
        <v>9</v>
      </c>
      <c r="N10" s="416" t="s">
        <v>10</v>
      </c>
    </row>
    <row r="11" spans="1:14" ht="100.5" customHeight="1">
      <c r="A11" s="416"/>
      <c r="B11" s="445"/>
      <c r="C11" s="441"/>
      <c r="D11" s="442"/>
      <c r="E11" s="446"/>
      <c r="F11" s="445"/>
      <c r="G11" s="2" t="s">
        <v>11</v>
      </c>
      <c r="H11" s="2" t="s">
        <v>12</v>
      </c>
      <c r="I11" s="2" t="s">
        <v>13</v>
      </c>
      <c r="J11" s="2" t="s">
        <v>14</v>
      </c>
      <c r="K11" s="2" t="s">
        <v>20</v>
      </c>
      <c r="L11" s="2" t="s">
        <v>15</v>
      </c>
      <c r="M11" s="451"/>
      <c r="N11" s="451"/>
    </row>
    <row r="12" spans="1:14" ht="12.75">
      <c r="A12" s="189">
        <v>1</v>
      </c>
      <c r="B12" s="223"/>
      <c r="C12" s="454"/>
      <c r="D12" s="455"/>
      <c r="E12" s="261"/>
      <c r="F12" s="23"/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/>
      <c r="M12" s="23"/>
      <c r="N12" s="17"/>
    </row>
    <row r="13" spans="1:14" ht="24" customHeight="1">
      <c r="A13" s="452" t="s">
        <v>429</v>
      </c>
      <c r="B13" s="452"/>
      <c r="C13" s="453"/>
      <c r="D13" s="453"/>
      <c r="E13" s="452"/>
      <c r="F13" s="452"/>
      <c r="G13" s="452"/>
      <c r="H13" s="452"/>
      <c r="I13" s="452"/>
      <c r="J13" s="452"/>
      <c r="K13" s="452"/>
      <c r="L13" s="452"/>
      <c r="M13" s="452"/>
      <c r="N13" s="452"/>
    </row>
    <row r="14" spans="1:14" ht="22.5">
      <c r="A14" s="192"/>
      <c r="B14" s="216">
        <v>1</v>
      </c>
      <c r="C14" s="216">
        <v>11.7</v>
      </c>
      <c r="D14" s="269" t="s">
        <v>414</v>
      </c>
      <c r="E14" s="268">
        <v>1</v>
      </c>
      <c r="F14" s="214" t="s">
        <v>26</v>
      </c>
      <c r="G14" s="214" t="s">
        <v>340</v>
      </c>
      <c r="H14" s="49"/>
      <c r="I14" s="49"/>
      <c r="J14" s="49"/>
      <c r="K14" s="48"/>
      <c r="L14" s="224"/>
      <c r="M14" s="224" t="s">
        <v>404</v>
      </c>
      <c r="N14" s="24">
        <v>2028</v>
      </c>
    </row>
    <row r="15" spans="1:14" ht="22.5">
      <c r="A15" s="193"/>
      <c r="B15" s="216">
        <v>3</v>
      </c>
      <c r="C15" s="456">
        <v>9.1</v>
      </c>
      <c r="D15" s="457"/>
      <c r="E15" s="268">
        <v>0.5</v>
      </c>
      <c r="F15" s="214" t="s">
        <v>26</v>
      </c>
      <c r="G15" s="214" t="s">
        <v>340</v>
      </c>
      <c r="H15" s="49"/>
      <c r="I15" s="49"/>
      <c r="J15" s="24"/>
      <c r="K15" s="64"/>
      <c r="L15" s="224"/>
      <c r="M15" s="227" t="s">
        <v>404</v>
      </c>
      <c r="N15" s="24">
        <v>2028</v>
      </c>
    </row>
    <row r="16" spans="1:14" ht="22.5">
      <c r="A16" s="192"/>
      <c r="B16" s="216">
        <v>6</v>
      </c>
      <c r="C16" s="456">
        <v>8.2</v>
      </c>
      <c r="D16" s="457"/>
      <c r="E16" s="268">
        <v>1</v>
      </c>
      <c r="F16" s="214" t="s">
        <v>26</v>
      </c>
      <c r="G16" s="214" t="s">
        <v>340</v>
      </c>
      <c r="H16" s="49"/>
      <c r="I16" s="49"/>
      <c r="J16" s="24"/>
      <c r="K16" s="64"/>
      <c r="L16" s="224"/>
      <c r="M16" s="227" t="s">
        <v>404</v>
      </c>
      <c r="N16" s="24">
        <v>2028</v>
      </c>
    </row>
    <row r="17" spans="1:14" ht="22.5">
      <c r="A17" s="193"/>
      <c r="B17" s="216">
        <v>18</v>
      </c>
      <c r="C17" s="216">
        <v>12.1</v>
      </c>
      <c r="D17" s="269" t="s">
        <v>326</v>
      </c>
      <c r="E17" s="268">
        <v>0.8</v>
      </c>
      <c r="F17" s="214" t="s">
        <v>51</v>
      </c>
      <c r="G17" s="214" t="s">
        <v>340</v>
      </c>
      <c r="H17" s="49"/>
      <c r="I17" s="49"/>
      <c r="J17" s="24"/>
      <c r="K17" s="64"/>
      <c r="L17" s="224"/>
      <c r="M17" s="227" t="s">
        <v>404</v>
      </c>
      <c r="N17" s="24">
        <v>2028</v>
      </c>
    </row>
    <row r="18" spans="1:14" ht="22.5">
      <c r="A18" s="192"/>
      <c r="B18" s="216">
        <v>19</v>
      </c>
      <c r="C18" s="456">
        <v>6.1</v>
      </c>
      <c r="D18" s="457"/>
      <c r="E18" s="268">
        <v>0.2</v>
      </c>
      <c r="F18" s="214" t="s">
        <v>26</v>
      </c>
      <c r="G18" s="214" t="s">
        <v>340</v>
      </c>
      <c r="H18" s="49"/>
      <c r="I18" s="49"/>
      <c r="J18" s="24"/>
      <c r="K18" s="64"/>
      <c r="L18" s="224"/>
      <c r="M18" s="227" t="s">
        <v>404</v>
      </c>
      <c r="N18" s="24">
        <v>2028</v>
      </c>
    </row>
    <row r="19" spans="1:14" ht="22.5">
      <c r="A19" s="193"/>
      <c r="B19" s="216">
        <v>21</v>
      </c>
      <c r="C19" s="456">
        <v>2.3</v>
      </c>
      <c r="D19" s="457"/>
      <c r="E19" s="268">
        <v>1</v>
      </c>
      <c r="F19" s="214" t="s">
        <v>26</v>
      </c>
      <c r="G19" s="214" t="s">
        <v>340</v>
      </c>
      <c r="H19" s="49"/>
      <c r="I19" s="49"/>
      <c r="J19" s="24"/>
      <c r="K19" s="24"/>
      <c r="L19" s="224"/>
      <c r="M19" s="227" t="s">
        <v>404</v>
      </c>
      <c r="N19" s="24">
        <v>2028</v>
      </c>
    </row>
    <row r="20" spans="1:14" ht="22.5">
      <c r="A20" s="192"/>
      <c r="B20" s="216">
        <v>29</v>
      </c>
      <c r="C20" s="216">
        <v>5.1</v>
      </c>
      <c r="D20" s="269" t="s">
        <v>317</v>
      </c>
      <c r="E20" s="268">
        <v>0.4</v>
      </c>
      <c r="F20" s="214" t="s">
        <v>26</v>
      </c>
      <c r="G20" s="214" t="s">
        <v>340</v>
      </c>
      <c r="H20" s="49"/>
      <c r="I20" s="49"/>
      <c r="J20" s="24"/>
      <c r="K20" s="24"/>
      <c r="L20" s="224"/>
      <c r="M20" s="227" t="s">
        <v>404</v>
      </c>
      <c r="N20" s="24">
        <v>2028</v>
      </c>
    </row>
    <row r="21" spans="1:14" ht="22.5">
      <c r="A21" s="193"/>
      <c r="B21" s="216">
        <v>44</v>
      </c>
      <c r="C21" s="456">
        <v>1.2</v>
      </c>
      <c r="D21" s="457"/>
      <c r="E21" s="268">
        <v>0.2</v>
      </c>
      <c r="F21" s="214" t="s">
        <v>16</v>
      </c>
      <c r="G21" s="214" t="s">
        <v>340</v>
      </c>
      <c r="H21" s="49"/>
      <c r="I21" s="49"/>
      <c r="J21" s="24"/>
      <c r="K21" s="24"/>
      <c r="L21" s="224"/>
      <c r="M21" s="227" t="s">
        <v>404</v>
      </c>
      <c r="N21" s="24">
        <v>2028</v>
      </c>
    </row>
    <row r="22" spans="1:14" ht="22.5">
      <c r="A22" s="192"/>
      <c r="B22" s="356">
        <v>70</v>
      </c>
      <c r="C22" s="216">
        <v>27</v>
      </c>
      <c r="D22" s="269" t="s">
        <v>411</v>
      </c>
      <c r="E22" s="268">
        <v>0.8</v>
      </c>
      <c r="F22" s="214" t="s">
        <v>26</v>
      </c>
      <c r="G22" s="214" t="s">
        <v>340</v>
      </c>
      <c r="H22" s="49"/>
      <c r="I22" s="49"/>
      <c r="J22" s="24"/>
      <c r="K22" s="24"/>
      <c r="L22" s="224"/>
      <c r="M22" s="227" t="s">
        <v>404</v>
      </c>
      <c r="N22" s="24">
        <v>2028</v>
      </c>
    </row>
    <row r="23" spans="1:14" ht="22.5">
      <c r="A23" s="193"/>
      <c r="B23" s="356">
        <v>74</v>
      </c>
      <c r="C23" s="456">
        <v>1.1</v>
      </c>
      <c r="D23" s="457"/>
      <c r="E23" s="268">
        <v>1</v>
      </c>
      <c r="F23" s="214" t="s">
        <v>26</v>
      </c>
      <c r="G23" s="214" t="s">
        <v>340</v>
      </c>
      <c r="H23" s="49"/>
      <c r="I23" s="49"/>
      <c r="J23" s="24"/>
      <c r="K23" s="24"/>
      <c r="L23" s="224"/>
      <c r="M23" s="227" t="s">
        <v>404</v>
      </c>
      <c r="N23" s="24">
        <v>2028</v>
      </c>
    </row>
    <row r="24" spans="1:14" ht="22.5">
      <c r="A24" s="192"/>
      <c r="B24" s="216">
        <v>74</v>
      </c>
      <c r="C24" s="456">
        <v>1.2</v>
      </c>
      <c r="D24" s="457"/>
      <c r="E24" s="268">
        <v>1</v>
      </c>
      <c r="F24" s="214" t="s">
        <v>26</v>
      </c>
      <c r="G24" s="214" t="s">
        <v>340</v>
      </c>
      <c r="H24" s="17"/>
      <c r="I24" s="17"/>
      <c r="J24" s="17"/>
      <c r="K24" s="17"/>
      <c r="L24" s="224"/>
      <c r="M24" s="227" t="s">
        <v>404</v>
      </c>
      <c r="N24" s="24">
        <v>2028</v>
      </c>
    </row>
    <row r="25" spans="1:14" ht="22.5">
      <c r="A25" s="193"/>
      <c r="B25" s="216">
        <v>74</v>
      </c>
      <c r="C25" s="456">
        <v>1.5</v>
      </c>
      <c r="D25" s="457"/>
      <c r="E25" s="268">
        <v>1</v>
      </c>
      <c r="F25" s="214" t="s">
        <v>26</v>
      </c>
      <c r="G25" s="214" t="s">
        <v>340</v>
      </c>
      <c r="H25" s="49"/>
      <c r="I25" s="49"/>
      <c r="J25" s="24"/>
      <c r="K25" s="64"/>
      <c r="L25" s="224"/>
      <c r="M25" s="227" t="s">
        <v>404</v>
      </c>
      <c r="N25" s="24">
        <v>2028</v>
      </c>
    </row>
    <row r="26" spans="1:14" ht="22.5">
      <c r="A26" s="192"/>
      <c r="B26" s="216">
        <v>74</v>
      </c>
      <c r="C26" s="456">
        <v>1.3</v>
      </c>
      <c r="D26" s="457"/>
      <c r="E26" s="268">
        <v>1</v>
      </c>
      <c r="F26" s="214" t="s">
        <v>26</v>
      </c>
      <c r="G26" s="214" t="s">
        <v>340</v>
      </c>
      <c r="H26" s="49"/>
      <c r="I26" s="49"/>
      <c r="J26" s="24"/>
      <c r="K26" s="64"/>
      <c r="L26" s="224"/>
      <c r="M26" s="227" t="s">
        <v>404</v>
      </c>
      <c r="N26" s="24">
        <v>2028</v>
      </c>
    </row>
    <row r="27" spans="1:14" ht="22.5">
      <c r="A27" s="193"/>
      <c r="B27" s="216">
        <v>74</v>
      </c>
      <c r="C27" s="456">
        <v>1.4</v>
      </c>
      <c r="D27" s="457"/>
      <c r="E27" s="268">
        <v>0.9</v>
      </c>
      <c r="F27" s="214" t="s">
        <v>26</v>
      </c>
      <c r="G27" s="214" t="s">
        <v>340</v>
      </c>
      <c r="H27" s="49"/>
      <c r="I27" s="49"/>
      <c r="J27" s="24"/>
      <c r="K27" s="64"/>
      <c r="L27" s="224"/>
      <c r="M27" s="227" t="s">
        <v>404</v>
      </c>
      <c r="N27" s="24">
        <v>2028</v>
      </c>
    </row>
    <row r="28" spans="1:14" ht="22.5">
      <c r="A28" s="192"/>
      <c r="B28" s="216">
        <v>74</v>
      </c>
      <c r="C28" s="456">
        <v>1.6</v>
      </c>
      <c r="D28" s="457"/>
      <c r="E28" s="268">
        <v>0.9</v>
      </c>
      <c r="F28" s="214" t="s">
        <v>26</v>
      </c>
      <c r="G28" s="214" t="s">
        <v>340</v>
      </c>
      <c r="H28" s="49"/>
      <c r="I28" s="49"/>
      <c r="J28" s="24"/>
      <c r="K28" s="64"/>
      <c r="L28" s="224"/>
      <c r="M28" s="227" t="s">
        <v>404</v>
      </c>
      <c r="N28" s="24">
        <v>2028</v>
      </c>
    </row>
    <row r="29" spans="1:14" ht="22.5">
      <c r="A29" s="193"/>
      <c r="B29" s="216">
        <v>74</v>
      </c>
      <c r="C29" s="456">
        <v>1.7</v>
      </c>
      <c r="D29" s="457"/>
      <c r="E29" s="268">
        <v>1</v>
      </c>
      <c r="F29" s="214" t="s">
        <v>26</v>
      </c>
      <c r="G29" s="214" t="s">
        <v>340</v>
      </c>
      <c r="H29" s="49"/>
      <c r="I29" s="49"/>
      <c r="J29" s="24"/>
      <c r="K29" s="64"/>
      <c r="L29" s="224"/>
      <c r="M29" s="227" t="s">
        <v>404</v>
      </c>
      <c r="N29" s="24">
        <v>2028</v>
      </c>
    </row>
    <row r="30" spans="1:14" ht="22.5">
      <c r="A30" s="192"/>
      <c r="B30" s="216">
        <v>74</v>
      </c>
      <c r="C30" s="456">
        <v>6.1</v>
      </c>
      <c r="D30" s="457"/>
      <c r="E30" s="268">
        <v>1</v>
      </c>
      <c r="F30" s="214" t="s">
        <v>16</v>
      </c>
      <c r="G30" s="214" t="s">
        <v>340</v>
      </c>
      <c r="H30" s="49"/>
      <c r="I30" s="49"/>
      <c r="J30" s="24"/>
      <c r="K30" s="64"/>
      <c r="L30" s="224"/>
      <c r="M30" s="227" t="s">
        <v>404</v>
      </c>
      <c r="N30" s="24">
        <v>2028</v>
      </c>
    </row>
    <row r="31" spans="1:14" ht="22.5">
      <c r="A31" s="193"/>
      <c r="B31" s="356">
        <v>75</v>
      </c>
      <c r="C31" s="216">
        <v>15</v>
      </c>
      <c r="D31" s="269" t="s">
        <v>412</v>
      </c>
      <c r="E31" s="268">
        <v>0.7</v>
      </c>
      <c r="F31" s="214" t="s">
        <v>26</v>
      </c>
      <c r="G31" s="214" t="s">
        <v>340</v>
      </c>
      <c r="H31" s="49"/>
      <c r="I31" s="49"/>
      <c r="J31" s="24"/>
      <c r="K31" s="64"/>
      <c r="L31" s="224"/>
      <c r="M31" s="227" t="s">
        <v>404</v>
      </c>
      <c r="N31" s="24">
        <v>2028</v>
      </c>
    </row>
    <row r="32" spans="1:14" ht="22.5">
      <c r="A32" s="192"/>
      <c r="B32" s="356">
        <v>76</v>
      </c>
      <c r="C32" s="456">
        <v>2.1</v>
      </c>
      <c r="D32" s="457"/>
      <c r="E32" s="268">
        <v>0.8</v>
      </c>
      <c r="F32" s="214" t="s">
        <v>26</v>
      </c>
      <c r="G32" s="214" t="s">
        <v>340</v>
      </c>
      <c r="H32" s="49"/>
      <c r="I32" s="49"/>
      <c r="J32" s="24"/>
      <c r="K32" s="64"/>
      <c r="L32" s="224"/>
      <c r="M32" s="227" t="s">
        <v>404</v>
      </c>
      <c r="N32" s="24">
        <v>2028</v>
      </c>
    </row>
    <row r="33" spans="1:14" ht="22.5">
      <c r="A33" s="193"/>
      <c r="B33" s="216">
        <v>76</v>
      </c>
      <c r="C33" s="216">
        <v>13.1</v>
      </c>
      <c r="D33" s="269" t="s">
        <v>376</v>
      </c>
      <c r="E33" s="268">
        <v>1</v>
      </c>
      <c r="F33" s="214" t="s">
        <v>16</v>
      </c>
      <c r="G33" s="214" t="s">
        <v>340</v>
      </c>
      <c r="H33" s="29"/>
      <c r="I33" s="29"/>
      <c r="J33" s="31"/>
      <c r="K33" s="64"/>
      <c r="L33" s="224"/>
      <c r="M33" s="227" t="s">
        <v>404</v>
      </c>
      <c r="N33" s="24">
        <v>2028</v>
      </c>
    </row>
    <row r="34" spans="1:14" ht="22.5">
      <c r="A34" s="192"/>
      <c r="B34" s="356">
        <v>78</v>
      </c>
      <c r="C34" s="216">
        <v>12.2</v>
      </c>
      <c r="D34" s="269" t="s">
        <v>381</v>
      </c>
      <c r="E34" s="268">
        <v>1</v>
      </c>
      <c r="F34" s="214" t="s">
        <v>16</v>
      </c>
      <c r="G34" s="214" t="s">
        <v>340</v>
      </c>
      <c r="H34" s="29"/>
      <c r="I34" s="30"/>
      <c r="J34" s="30"/>
      <c r="K34" s="64"/>
      <c r="L34" s="224"/>
      <c r="M34" s="227" t="s">
        <v>404</v>
      </c>
      <c r="N34" s="24">
        <v>2028</v>
      </c>
    </row>
    <row r="35" spans="1:14" ht="22.5">
      <c r="A35" s="193"/>
      <c r="B35" s="356">
        <v>78</v>
      </c>
      <c r="C35" s="216">
        <v>14.2</v>
      </c>
      <c r="D35" s="269" t="s">
        <v>379</v>
      </c>
      <c r="E35" s="268">
        <v>0.9</v>
      </c>
      <c r="F35" s="214" t="s">
        <v>16</v>
      </c>
      <c r="G35" s="214" t="s">
        <v>340</v>
      </c>
      <c r="H35" s="29"/>
      <c r="I35" s="30"/>
      <c r="J35" s="30"/>
      <c r="K35" s="64"/>
      <c r="L35" s="224"/>
      <c r="M35" s="227" t="s">
        <v>404</v>
      </c>
      <c r="N35" s="24">
        <v>2028</v>
      </c>
    </row>
    <row r="36" spans="1:14" ht="22.5">
      <c r="A36" s="192"/>
      <c r="B36" s="356">
        <v>79</v>
      </c>
      <c r="C36" s="456">
        <v>15</v>
      </c>
      <c r="D36" s="457"/>
      <c r="E36" s="268">
        <v>0.7</v>
      </c>
      <c r="F36" s="214" t="s">
        <v>16</v>
      </c>
      <c r="G36" s="214" t="s">
        <v>340</v>
      </c>
      <c r="H36" s="29"/>
      <c r="I36" s="30"/>
      <c r="J36" s="30"/>
      <c r="K36" s="64"/>
      <c r="L36" s="224"/>
      <c r="M36" s="227" t="s">
        <v>404</v>
      </c>
      <c r="N36" s="24">
        <v>2028</v>
      </c>
    </row>
    <row r="37" spans="1:14" ht="22.5">
      <c r="A37" s="193"/>
      <c r="B37" s="216">
        <v>83</v>
      </c>
      <c r="C37" s="456">
        <v>1.1</v>
      </c>
      <c r="D37" s="457"/>
      <c r="E37" s="268">
        <v>1</v>
      </c>
      <c r="F37" s="214" t="s">
        <v>16</v>
      </c>
      <c r="G37" s="214" t="s">
        <v>340</v>
      </c>
      <c r="H37" s="29"/>
      <c r="I37" s="30"/>
      <c r="J37" s="30"/>
      <c r="K37" s="64"/>
      <c r="L37" s="224"/>
      <c r="M37" s="227" t="s">
        <v>404</v>
      </c>
      <c r="N37" s="24">
        <v>2028</v>
      </c>
    </row>
    <row r="38" spans="1:14" ht="22.5">
      <c r="A38" s="192"/>
      <c r="B38" s="216">
        <v>84</v>
      </c>
      <c r="C38" s="216">
        <v>14.2</v>
      </c>
      <c r="D38" s="269" t="s">
        <v>376</v>
      </c>
      <c r="E38" s="268">
        <v>1</v>
      </c>
      <c r="F38" s="214" t="s">
        <v>16</v>
      </c>
      <c r="G38" s="214" t="s">
        <v>340</v>
      </c>
      <c r="H38" s="29"/>
      <c r="I38" s="30"/>
      <c r="J38" s="30"/>
      <c r="K38" s="64"/>
      <c r="L38" s="224"/>
      <c r="M38" s="227" t="s">
        <v>404</v>
      </c>
      <c r="N38" s="24">
        <v>2028</v>
      </c>
    </row>
    <row r="39" spans="1:14" ht="22.5">
      <c r="A39" s="193"/>
      <c r="B39" s="356">
        <v>94</v>
      </c>
      <c r="C39" s="456">
        <v>7.4</v>
      </c>
      <c r="D39" s="457"/>
      <c r="E39" s="268">
        <v>0.9</v>
      </c>
      <c r="F39" s="214" t="s">
        <v>16</v>
      </c>
      <c r="G39" s="214" t="s">
        <v>340</v>
      </c>
      <c r="H39" s="29"/>
      <c r="I39" s="30"/>
      <c r="J39" s="30"/>
      <c r="K39" s="64"/>
      <c r="L39" s="224"/>
      <c r="M39" s="227" t="s">
        <v>404</v>
      </c>
      <c r="N39" s="24">
        <v>2028</v>
      </c>
    </row>
    <row r="40" spans="1:14" ht="22.5">
      <c r="A40" s="192"/>
      <c r="B40" s="356">
        <v>94</v>
      </c>
      <c r="C40" s="216">
        <v>5.2</v>
      </c>
      <c r="D40" s="269" t="s">
        <v>319</v>
      </c>
      <c r="E40" s="268">
        <v>1</v>
      </c>
      <c r="F40" s="214" t="s">
        <v>16</v>
      </c>
      <c r="G40" s="214" t="s">
        <v>340</v>
      </c>
      <c r="H40" s="29"/>
      <c r="I40" s="30"/>
      <c r="J40" s="30"/>
      <c r="K40" s="64"/>
      <c r="L40" s="224"/>
      <c r="M40" s="227" t="s">
        <v>404</v>
      </c>
      <c r="N40" s="24">
        <v>2028</v>
      </c>
    </row>
    <row r="41" spans="1:14" ht="22.5">
      <c r="A41" s="193"/>
      <c r="B41" s="216">
        <v>94</v>
      </c>
      <c r="C41" s="216">
        <v>5.3</v>
      </c>
      <c r="D41" s="269" t="s">
        <v>320</v>
      </c>
      <c r="E41" s="268">
        <v>1</v>
      </c>
      <c r="F41" s="214" t="s">
        <v>16</v>
      </c>
      <c r="G41" s="214" t="s">
        <v>340</v>
      </c>
      <c r="H41" s="29"/>
      <c r="I41" s="30"/>
      <c r="J41" s="30"/>
      <c r="K41" s="64"/>
      <c r="L41" s="224"/>
      <c r="M41" s="227" t="s">
        <v>404</v>
      </c>
      <c r="N41" s="24">
        <v>2028</v>
      </c>
    </row>
    <row r="42" spans="1:14" ht="22.5">
      <c r="A42" s="192"/>
      <c r="B42" s="356">
        <v>95</v>
      </c>
      <c r="C42" s="216">
        <v>18.3</v>
      </c>
      <c r="D42" s="269" t="s">
        <v>413</v>
      </c>
      <c r="E42" s="268">
        <v>1</v>
      </c>
      <c r="F42" s="214" t="s">
        <v>16</v>
      </c>
      <c r="G42" s="214" t="s">
        <v>340</v>
      </c>
      <c r="H42" s="29"/>
      <c r="I42" s="30"/>
      <c r="J42" s="30"/>
      <c r="K42" s="64"/>
      <c r="L42" s="224"/>
      <c r="M42" s="227" t="s">
        <v>404</v>
      </c>
      <c r="N42" s="24">
        <v>2028</v>
      </c>
    </row>
    <row r="43" spans="1:14" ht="22.5">
      <c r="A43" s="193"/>
      <c r="B43" s="216">
        <v>96</v>
      </c>
      <c r="C43" s="456">
        <v>20.4</v>
      </c>
      <c r="D43" s="457"/>
      <c r="E43" s="268">
        <v>0.9</v>
      </c>
      <c r="F43" s="214" t="s">
        <v>26</v>
      </c>
      <c r="G43" s="214" t="s">
        <v>340</v>
      </c>
      <c r="H43" s="29"/>
      <c r="I43" s="30"/>
      <c r="J43" s="30"/>
      <c r="K43" s="64"/>
      <c r="L43" s="224"/>
      <c r="M43" s="227" t="s">
        <v>404</v>
      </c>
      <c r="N43" s="24">
        <v>2028</v>
      </c>
    </row>
    <row r="44" spans="1:14" ht="22.5">
      <c r="A44" s="192"/>
      <c r="B44" s="216">
        <v>98</v>
      </c>
      <c r="C44" s="456">
        <v>17.3</v>
      </c>
      <c r="D44" s="457"/>
      <c r="E44" s="268">
        <v>0.9</v>
      </c>
      <c r="F44" s="214" t="s">
        <v>26</v>
      </c>
      <c r="G44" s="214" t="s">
        <v>340</v>
      </c>
      <c r="H44" s="29"/>
      <c r="I44" s="30"/>
      <c r="J44" s="30"/>
      <c r="K44" s="64"/>
      <c r="L44" s="224"/>
      <c r="M44" s="227" t="s">
        <v>404</v>
      </c>
      <c r="N44" s="24">
        <v>2028</v>
      </c>
    </row>
    <row r="45" spans="1:14" ht="12.75">
      <c r="A45" s="190" t="s">
        <v>21</v>
      </c>
      <c r="B45" s="24"/>
      <c r="C45" s="458"/>
      <c r="D45" s="459"/>
      <c r="E45" s="40">
        <f>SUM(E14:E44)</f>
        <v>26.499999999999996</v>
      </c>
      <c r="F45" s="24"/>
      <c r="G45" s="63"/>
      <c r="H45" s="24"/>
      <c r="I45" s="24"/>
      <c r="J45" s="24"/>
      <c r="K45" s="64"/>
      <c r="L45" s="24"/>
      <c r="M45" s="24"/>
      <c r="N45" s="24"/>
    </row>
    <row r="47" spans="2:12" ht="12.75" customHeight="1">
      <c r="B47" s="58" t="s">
        <v>409</v>
      </c>
      <c r="C47" s="256"/>
      <c r="D47" s="258"/>
      <c r="E47" s="262"/>
      <c r="F47" s="256"/>
      <c r="G47" s="256"/>
      <c r="H47" s="256"/>
      <c r="I47" s="256"/>
      <c r="J47" s="256"/>
      <c r="K47" s="256"/>
      <c r="L47" s="256"/>
    </row>
    <row r="48" spans="2:12" ht="12.75">
      <c r="B48" s="253"/>
      <c r="C48" s="254"/>
      <c r="D48" s="259"/>
      <c r="E48" s="263"/>
      <c r="F48" s="255"/>
      <c r="G48" s="255"/>
      <c r="H48" s="255"/>
      <c r="I48" s="255"/>
      <c r="J48" s="255"/>
      <c r="K48" s="255"/>
      <c r="L48" s="255"/>
    </row>
    <row r="49" spans="2:12" ht="12.75">
      <c r="B49" s="58" t="s">
        <v>410</v>
      </c>
      <c r="C49" s="58"/>
      <c r="D49" s="260"/>
      <c r="E49" s="264"/>
      <c r="F49" s="58"/>
      <c r="G49" s="58"/>
      <c r="H49" s="58"/>
      <c r="I49" s="58"/>
      <c r="J49" s="58"/>
      <c r="K49" s="58"/>
      <c r="L49" s="58"/>
    </row>
  </sheetData>
  <sheetProtection selectLockedCells="1" selectUnlockedCells="1"/>
  <mergeCells count="33">
    <mergeCell ref="C15:D15"/>
    <mergeCell ref="C45:D45"/>
    <mergeCell ref="C24:D24"/>
    <mergeCell ref="C23:D23"/>
    <mergeCell ref="C21:D21"/>
    <mergeCell ref="C19:D19"/>
    <mergeCell ref="C18:D18"/>
    <mergeCell ref="C16:D16"/>
    <mergeCell ref="C30:D30"/>
    <mergeCell ref="C29:D29"/>
    <mergeCell ref="C28:D28"/>
    <mergeCell ref="C27:D27"/>
    <mergeCell ref="C26:D26"/>
    <mergeCell ref="C25:D25"/>
    <mergeCell ref="C43:D43"/>
    <mergeCell ref="C44:D44"/>
    <mergeCell ref="C39:D39"/>
    <mergeCell ref="C37:D37"/>
    <mergeCell ref="C36:D36"/>
    <mergeCell ref="C32:D32"/>
    <mergeCell ref="A5:D5"/>
    <mergeCell ref="A7:M7"/>
    <mergeCell ref="B4:F4"/>
    <mergeCell ref="A10:A11"/>
    <mergeCell ref="B10:B11"/>
    <mergeCell ref="E10:E11"/>
    <mergeCell ref="N10:N11"/>
    <mergeCell ref="A13:N13"/>
    <mergeCell ref="C12:D12"/>
    <mergeCell ref="C10:D11"/>
    <mergeCell ref="F10:F11"/>
    <mergeCell ref="H10:L10"/>
    <mergeCell ref="M10:M11"/>
  </mergeCells>
  <printOptions horizontalCentered="1" verticalCentered="1"/>
  <pageMargins left="0.4724409448818898" right="0.2362204724409449" top="1.062992125984252" bottom="0.07874015748031496" header="0.7874015748031497" footer="0.7874015748031497"/>
  <pageSetup horizontalDpi="600" verticalDpi="600" orientation="landscape" paperSize="9" scale="90" r:id="rId1"/>
  <headerFooter alignWithMargins="0">
    <oddHeader>&amp;C&amp;"Times New Roman,обычный"&amp;12
</oddHeader>
    <oddFooter>&amp;C&amp;"Times New Roman,обычный"&amp;12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B6:L23"/>
  <sheetViews>
    <sheetView zoomScalePageLayoutView="0" workbookViewId="0" topLeftCell="A1">
      <selection activeCell="J12" sqref="J12:J15"/>
    </sheetView>
  </sheetViews>
  <sheetFormatPr defaultColWidth="9.140625" defaultRowHeight="12.75"/>
  <cols>
    <col min="12" max="12" width="10.28125" style="0" bestFit="1" customWidth="1"/>
  </cols>
  <sheetData>
    <row r="6" ht="12.75">
      <c r="L6" s="27"/>
    </row>
    <row r="7" spans="2:12" ht="15">
      <c r="B7" s="12" t="s">
        <v>30</v>
      </c>
      <c r="C7" s="12"/>
      <c r="D7" s="12" t="s">
        <v>31</v>
      </c>
      <c r="E7" s="12"/>
      <c r="F7" s="12"/>
      <c r="G7" s="12"/>
      <c r="H7" s="12" t="s">
        <v>32</v>
      </c>
      <c r="I7" s="12"/>
      <c r="J7" s="12">
        <v>26.5</v>
      </c>
      <c r="K7" s="12" t="s">
        <v>44</v>
      </c>
      <c r="L7" s="26">
        <v>1</v>
      </c>
    </row>
    <row r="8" spans="2:12" ht="15">
      <c r="B8" s="12"/>
      <c r="C8" s="12"/>
      <c r="D8" s="12"/>
      <c r="E8" s="12"/>
      <c r="F8" s="12"/>
      <c r="G8" s="12"/>
      <c r="H8" s="12"/>
      <c r="I8" s="12"/>
      <c r="J8" s="12"/>
      <c r="K8" s="12"/>
      <c r="L8" s="26"/>
    </row>
    <row r="9" spans="2:12" ht="1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2:12" ht="15">
      <c r="B10" s="12"/>
      <c r="C10" s="12"/>
      <c r="D10" s="12" t="s">
        <v>33</v>
      </c>
      <c r="E10" s="12"/>
      <c r="F10" s="12"/>
      <c r="G10" s="12"/>
      <c r="H10" s="12"/>
      <c r="I10" s="12"/>
      <c r="J10" s="12"/>
      <c r="K10" s="12"/>
      <c r="L10" s="26"/>
    </row>
    <row r="11" spans="2:7" ht="15">
      <c r="B11" s="12"/>
      <c r="C11" s="12"/>
      <c r="D11" s="12"/>
      <c r="E11" s="12"/>
      <c r="F11" s="12"/>
      <c r="G11" s="12"/>
    </row>
    <row r="12" spans="2:12" ht="15">
      <c r="B12" s="12"/>
      <c r="C12" s="12"/>
      <c r="D12" s="12"/>
      <c r="E12" s="12"/>
      <c r="F12" s="33"/>
      <c r="G12" s="12"/>
      <c r="H12" s="12" t="s">
        <v>26</v>
      </c>
      <c r="I12" s="12"/>
      <c r="J12" s="12">
        <v>15</v>
      </c>
      <c r="K12" s="12" t="s">
        <v>44</v>
      </c>
      <c r="L12" s="26">
        <f>J12*L$16/J$16</f>
        <v>0.5660377358490566</v>
      </c>
    </row>
    <row r="13" spans="2:12" ht="15">
      <c r="B13" s="12"/>
      <c r="C13" s="12"/>
      <c r="D13" s="12"/>
      <c r="E13" s="12"/>
      <c r="F13" s="12"/>
      <c r="G13" s="12"/>
      <c r="H13" s="12" t="s">
        <v>51</v>
      </c>
      <c r="I13" s="12"/>
      <c r="J13" s="12">
        <v>0.8</v>
      </c>
      <c r="K13" s="12" t="s">
        <v>44</v>
      </c>
      <c r="L13" s="26">
        <f>J13*L$16/J$16</f>
        <v>0.03018867924528302</v>
      </c>
    </row>
    <row r="14" spans="2:12" ht="15">
      <c r="B14" s="12"/>
      <c r="C14" s="12"/>
      <c r="D14" s="12"/>
      <c r="E14" s="12"/>
      <c r="F14" s="12"/>
      <c r="G14" s="12"/>
      <c r="H14" s="12" t="s">
        <v>16</v>
      </c>
      <c r="J14" s="12">
        <v>10.7</v>
      </c>
      <c r="K14" s="12" t="s">
        <v>44</v>
      </c>
      <c r="L14" s="26">
        <f>J14*L$16/J$16</f>
        <v>0.40377358490566034</v>
      </c>
    </row>
    <row r="15" spans="2:12" ht="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2" ht="15">
      <c r="B16" s="12"/>
      <c r="C16" s="12"/>
      <c r="D16" s="12"/>
      <c r="E16" s="12"/>
      <c r="F16" s="12"/>
      <c r="G16" s="12"/>
      <c r="H16" s="12" t="s">
        <v>35</v>
      </c>
      <c r="I16" s="12"/>
      <c r="J16" s="12">
        <v>26.5</v>
      </c>
      <c r="K16" s="12" t="s">
        <v>44</v>
      </c>
      <c r="L16" s="13">
        <v>1</v>
      </c>
    </row>
    <row r="17" spans="2:12" ht="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4:12" ht="15">
      <c r="D18" s="12" t="s">
        <v>339</v>
      </c>
      <c r="E18" s="12"/>
      <c r="F18" s="12"/>
      <c r="G18" s="12"/>
      <c r="H18" s="12"/>
      <c r="I18" s="12"/>
      <c r="J18" s="12"/>
      <c r="K18" s="12"/>
      <c r="L18" s="12"/>
    </row>
    <row r="19" spans="4:12" ht="15">
      <c r="D19" s="12"/>
      <c r="E19" s="12"/>
      <c r="F19" s="12"/>
      <c r="G19" s="12"/>
      <c r="H19" s="12"/>
      <c r="I19" s="12"/>
      <c r="J19" s="12"/>
      <c r="K19" s="12"/>
      <c r="L19" s="12"/>
    </row>
    <row r="20" spans="4:12" ht="15">
      <c r="D20" s="12" t="s">
        <v>43</v>
      </c>
      <c r="E20" s="12"/>
      <c r="F20" s="12"/>
      <c r="G20" s="12"/>
      <c r="H20" s="12"/>
      <c r="I20" s="12"/>
      <c r="J20" s="12"/>
      <c r="K20" s="12"/>
      <c r="L20" s="12"/>
    </row>
    <row r="21" spans="2:12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ht="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M39"/>
  <sheetViews>
    <sheetView view="pageLayout" workbookViewId="0" topLeftCell="A23">
      <selection activeCell="B15" sqref="B15:C33"/>
    </sheetView>
  </sheetViews>
  <sheetFormatPr defaultColWidth="9.140625" defaultRowHeight="12.75"/>
  <cols>
    <col min="1" max="1" width="15.421875" style="0" customWidth="1"/>
    <col min="2" max="2" width="7.00390625" style="0" customWidth="1"/>
    <col min="3" max="3" width="6.57421875" style="0" customWidth="1"/>
    <col min="4" max="4" width="6.421875" style="0" customWidth="1"/>
    <col min="6" max="6" width="12.8515625" style="0" customWidth="1"/>
    <col min="7" max="7" width="7.8515625" style="0" customWidth="1"/>
    <col min="8" max="8" width="9.57421875" style="0" customWidth="1"/>
    <col min="9" max="9" width="8.57421875" style="0" customWidth="1"/>
    <col min="10" max="10" width="7.421875" style="0" customWidth="1"/>
    <col min="11" max="11" width="5.8515625" style="0" customWidth="1"/>
    <col min="12" max="12" width="26.28125" style="0" customWidth="1"/>
  </cols>
  <sheetData>
    <row r="1" spans="1:13" ht="12.75">
      <c r="A1" s="460" t="s">
        <v>19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3:12" ht="15.75">
      <c r="C2" s="1"/>
      <c r="H2" s="417" t="s">
        <v>302</v>
      </c>
      <c r="I2" s="417"/>
      <c r="J2" s="417"/>
      <c r="K2" s="417"/>
      <c r="L2" s="417"/>
    </row>
    <row r="3" spans="2:13" ht="36" customHeight="1">
      <c r="B3" s="415"/>
      <c r="C3" s="415"/>
      <c r="D3" s="415"/>
      <c r="E3" s="415"/>
      <c r="F3" s="415"/>
      <c r="H3" s="418" t="s">
        <v>303</v>
      </c>
      <c r="I3" s="418"/>
      <c r="J3" s="418"/>
      <c r="K3" s="418"/>
      <c r="L3" s="418"/>
      <c r="M3" s="198"/>
    </row>
    <row r="4" spans="1:12" ht="15.75">
      <c r="A4" s="425"/>
      <c r="B4" s="425"/>
      <c r="C4" s="425"/>
      <c r="D4" s="425"/>
      <c r="H4" s="417" t="s">
        <v>304</v>
      </c>
      <c r="I4" s="417"/>
      <c r="J4" s="417"/>
      <c r="K4" s="417"/>
      <c r="L4" s="417"/>
    </row>
    <row r="5" spans="8:12" ht="15.75">
      <c r="H5" s="417" t="s">
        <v>305</v>
      </c>
      <c r="I5" s="417"/>
      <c r="J5" s="417"/>
      <c r="K5" s="417"/>
      <c r="L5" s="417"/>
    </row>
    <row r="8" spans="1:13" ht="15.75">
      <c r="A8" s="413" t="s">
        <v>1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</row>
    <row r="9" spans="1:13" ht="15">
      <c r="A9" s="432" t="s">
        <v>424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</row>
    <row r="11" spans="1:13" ht="22.5" customHeight="1">
      <c r="A11" s="416" t="s">
        <v>2</v>
      </c>
      <c r="B11" s="416" t="s">
        <v>3</v>
      </c>
      <c r="C11" s="416" t="s">
        <v>4</v>
      </c>
      <c r="D11" s="416" t="s">
        <v>23</v>
      </c>
      <c r="E11" s="416" t="s">
        <v>6</v>
      </c>
      <c r="F11" s="2" t="s">
        <v>7</v>
      </c>
      <c r="G11" s="416" t="s">
        <v>8</v>
      </c>
      <c r="H11" s="416"/>
      <c r="I11" s="416"/>
      <c r="J11" s="416"/>
      <c r="K11" s="416"/>
      <c r="L11" s="416" t="s">
        <v>9</v>
      </c>
      <c r="M11" s="416" t="s">
        <v>10</v>
      </c>
    </row>
    <row r="12" spans="1:13" ht="135">
      <c r="A12" s="416"/>
      <c r="B12" s="416"/>
      <c r="C12" s="416"/>
      <c r="D12" s="416"/>
      <c r="E12" s="416"/>
      <c r="F12" s="2" t="s">
        <v>11</v>
      </c>
      <c r="G12" s="2" t="s">
        <v>12</v>
      </c>
      <c r="H12" s="2" t="s">
        <v>13</v>
      </c>
      <c r="I12" s="2" t="s">
        <v>14</v>
      </c>
      <c r="J12" s="2" t="s">
        <v>20</v>
      </c>
      <c r="K12" s="2" t="s">
        <v>15</v>
      </c>
      <c r="L12" s="416"/>
      <c r="M12" s="416"/>
    </row>
    <row r="13" spans="1:13" ht="12.7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</row>
    <row r="14" spans="1:13" ht="22.5" customHeight="1">
      <c r="A14" s="46"/>
      <c r="B14" s="24"/>
      <c r="C14" s="24"/>
      <c r="D14" s="24"/>
      <c r="E14" s="24"/>
      <c r="F14" s="452" t="s">
        <v>17</v>
      </c>
      <c r="G14" s="452"/>
      <c r="H14" s="452"/>
      <c r="I14" s="452"/>
      <c r="J14" s="35"/>
      <c r="K14" s="24"/>
      <c r="L14" s="47"/>
      <c r="M14" s="24"/>
    </row>
    <row r="15" spans="1:13" ht="22.5">
      <c r="A15" s="59"/>
      <c r="B15" s="214">
        <v>31</v>
      </c>
      <c r="C15" s="214">
        <v>2.3</v>
      </c>
      <c r="D15" s="214">
        <v>0.9</v>
      </c>
      <c r="E15" s="214" t="s">
        <v>16</v>
      </c>
      <c r="F15" s="271" t="s">
        <v>340</v>
      </c>
      <c r="G15" s="49"/>
      <c r="H15" s="49"/>
      <c r="I15" s="49"/>
      <c r="J15" s="35"/>
      <c r="K15" s="24"/>
      <c r="L15" s="271" t="s">
        <v>416</v>
      </c>
      <c r="M15" s="24">
        <v>2028</v>
      </c>
    </row>
    <row r="16" spans="1:13" ht="22.5">
      <c r="A16" s="51"/>
      <c r="B16" s="214">
        <v>31</v>
      </c>
      <c r="C16" s="214">
        <v>6.1</v>
      </c>
      <c r="D16" s="214">
        <v>1</v>
      </c>
      <c r="E16" s="214" t="s">
        <v>27</v>
      </c>
      <c r="F16" s="271" t="s">
        <v>340</v>
      </c>
      <c r="G16" s="50"/>
      <c r="H16" s="50"/>
      <c r="I16" s="35"/>
      <c r="J16" s="35"/>
      <c r="K16" s="24"/>
      <c r="L16" s="271" t="s">
        <v>416</v>
      </c>
      <c r="M16" s="24">
        <v>2028</v>
      </c>
    </row>
    <row r="17" spans="1:13" ht="22.5">
      <c r="A17" s="59"/>
      <c r="B17" s="214">
        <v>60</v>
      </c>
      <c r="C17" s="214">
        <v>11</v>
      </c>
      <c r="D17" s="214">
        <v>0.3</v>
      </c>
      <c r="E17" s="214" t="s">
        <v>415</v>
      </c>
      <c r="F17" s="271" t="s">
        <v>340</v>
      </c>
      <c r="G17" s="50"/>
      <c r="H17" s="50"/>
      <c r="I17" s="35"/>
      <c r="J17" s="35"/>
      <c r="K17" s="24"/>
      <c r="L17" s="271" t="s">
        <v>417</v>
      </c>
      <c r="M17" s="24">
        <v>2028</v>
      </c>
    </row>
    <row r="18" spans="1:13" ht="22.5">
      <c r="A18" s="51"/>
      <c r="B18" s="214">
        <v>82</v>
      </c>
      <c r="C18" s="214">
        <v>10.1</v>
      </c>
      <c r="D18" s="272">
        <v>0.7</v>
      </c>
      <c r="E18" s="214" t="s">
        <v>16</v>
      </c>
      <c r="F18" s="271" t="s">
        <v>340</v>
      </c>
      <c r="G18" s="50"/>
      <c r="H18" s="50"/>
      <c r="I18" s="35"/>
      <c r="J18" s="35"/>
      <c r="K18" s="24"/>
      <c r="L18" s="271" t="s">
        <v>418</v>
      </c>
      <c r="M18" s="24">
        <v>2028</v>
      </c>
    </row>
    <row r="19" spans="1:13" ht="22.5">
      <c r="A19" s="59"/>
      <c r="B19" s="214">
        <v>82</v>
      </c>
      <c r="C19" s="214">
        <v>11.1</v>
      </c>
      <c r="D19" s="214">
        <v>0.3</v>
      </c>
      <c r="E19" s="214" t="s">
        <v>16</v>
      </c>
      <c r="F19" s="271" t="s">
        <v>340</v>
      </c>
      <c r="G19" s="50"/>
      <c r="H19" s="50"/>
      <c r="I19" s="35"/>
      <c r="J19" s="35"/>
      <c r="K19" s="24"/>
      <c r="L19" s="271" t="s">
        <v>419</v>
      </c>
      <c r="M19" s="24">
        <v>2028</v>
      </c>
    </row>
    <row r="20" spans="1:13" ht="22.5">
      <c r="A20" s="59"/>
      <c r="B20" s="214">
        <v>83</v>
      </c>
      <c r="C20" s="214">
        <v>4.7</v>
      </c>
      <c r="D20" s="214">
        <v>0.6</v>
      </c>
      <c r="E20" s="214" t="s">
        <v>26</v>
      </c>
      <c r="F20" s="271" t="s">
        <v>340</v>
      </c>
      <c r="G20" s="50"/>
      <c r="H20" s="50"/>
      <c r="I20" s="35"/>
      <c r="J20" s="35"/>
      <c r="K20" s="24"/>
      <c r="L20" s="271" t="s">
        <v>421</v>
      </c>
      <c r="M20" s="24">
        <v>2028</v>
      </c>
    </row>
    <row r="21" spans="1:13" ht="22.5">
      <c r="A21" s="51"/>
      <c r="B21" s="214">
        <v>83</v>
      </c>
      <c r="C21" s="214">
        <v>4.8</v>
      </c>
      <c r="D21" s="214">
        <v>0.5</v>
      </c>
      <c r="E21" s="214" t="s">
        <v>26</v>
      </c>
      <c r="F21" s="271" t="s">
        <v>340</v>
      </c>
      <c r="G21" s="50"/>
      <c r="H21" s="50"/>
      <c r="I21" s="35"/>
      <c r="J21" s="35"/>
      <c r="K21" s="24"/>
      <c r="L21" s="271" t="s">
        <v>421</v>
      </c>
      <c r="M21" s="24">
        <v>2028</v>
      </c>
    </row>
    <row r="22" spans="1:13" ht="22.5">
      <c r="A22" s="59"/>
      <c r="B22" s="214">
        <v>83</v>
      </c>
      <c r="C22" s="214">
        <v>5</v>
      </c>
      <c r="D22" s="214">
        <v>0.3</v>
      </c>
      <c r="E22" s="214" t="s">
        <v>16</v>
      </c>
      <c r="F22" s="271" t="s">
        <v>340</v>
      </c>
      <c r="G22" s="50"/>
      <c r="H22" s="50"/>
      <c r="I22" s="35"/>
      <c r="J22" s="35"/>
      <c r="K22" s="24"/>
      <c r="L22" s="271" t="s">
        <v>421</v>
      </c>
      <c r="M22" s="24">
        <v>2028</v>
      </c>
    </row>
    <row r="23" spans="1:13" ht="22.5">
      <c r="A23" s="59"/>
      <c r="B23" s="214">
        <v>83</v>
      </c>
      <c r="C23" s="214" t="s">
        <v>420</v>
      </c>
      <c r="D23" s="214">
        <v>0.1</v>
      </c>
      <c r="E23" s="214" t="s">
        <v>27</v>
      </c>
      <c r="F23" s="271" t="s">
        <v>340</v>
      </c>
      <c r="G23" s="50"/>
      <c r="H23" s="50"/>
      <c r="I23" s="35"/>
      <c r="J23" s="35"/>
      <c r="K23" s="24"/>
      <c r="L23" s="271" t="s">
        <v>421</v>
      </c>
      <c r="M23" s="24">
        <v>2028</v>
      </c>
    </row>
    <row r="24" spans="1:13" ht="22.5">
      <c r="A24" s="51"/>
      <c r="B24" s="214">
        <v>83</v>
      </c>
      <c r="C24" s="214">
        <v>6.2</v>
      </c>
      <c r="D24" s="214">
        <v>0.8</v>
      </c>
      <c r="E24" s="214" t="s">
        <v>27</v>
      </c>
      <c r="F24" s="271" t="s">
        <v>340</v>
      </c>
      <c r="G24" s="50"/>
      <c r="H24" s="50"/>
      <c r="I24" s="35"/>
      <c r="J24" s="35"/>
      <c r="K24" s="24"/>
      <c r="L24" s="271" t="s">
        <v>421</v>
      </c>
      <c r="M24" s="24">
        <v>2028</v>
      </c>
    </row>
    <row r="25" spans="1:13" ht="22.5">
      <c r="A25" s="51"/>
      <c r="B25" s="214">
        <v>83</v>
      </c>
      <c r="C25" s="214">
        <v>8.4</v>
      </c>
      <c r="D25" s="214">
        <v>0.5</v>
      </c>
      <c r="E25" s="214" t="s">
        <v>51</v>
      </c>
      <c r="F25" s="271" t="s">
        <v>340</v>
      </c>
      <c r="G25" s="50"/>
      <c r="H25" s="50"/>
      <c r="I25" s="35"/>
      <c r="J25" s="35"/>
      <c r="K25" s="24"/>
      <c r="L25" s="271" t="s">
        <v>421</v>
      </c>
      <c r="M25" s="24">
        <v>2028</v>
      </c>
    </row>
    <row r="26" spans="1:13" ht="22.5">
      <c r="A26" s="51"/>
      <c r="B26" s="214">
        <v>83</v>
      </c>
      <c r="C26" s="214">
        <v>9.1</v>
      </c>
      <c r="D26" s="214">
        <v>0.3</v>
      </c>
      <c r="E26" s="214" t="s">
        <v>26</v>
      </c>
      <c r="F26" s="271" t="s">
        <v>340</v>
      </c>
      <c r="G26" s="50"/>
      <c r="H26" s="50"/>
      <c r="I26" s="35"/>
      <c r="J26" s="35"/>
      <c r="K26" s="24"/>
      <c r="L26" s="271" t="s">
        <v>421</v>
      </c>
      <c r="M26" s="24">
        <v>2028</v>
      </c>
    </row>
    <row r="27" spans="1:13" ht="22.5">
      <c r="A27" s="59"/>
      <c r="B27" s="214">
        <v>83</v>
      </c>
      <c r="C27" s="214">
        <v>9.2</v>
      </c>
      <c r="D27" s="214">
        <v>0.6</v>
      </c>
      <c r="E27" s="214" t="s">
        <v>26</v>
      </c>
      <c r="F27" s="271" t="s">
        <v>340</v>
      </c>
      <c r="G27" s="50"/>
      <c r="H27" s="50"/>
      <c r="I27" s="35"/>
      <c r="J27" s="35"/>
      <c r="K27" s="24"/>
      <c r="L27" s="271" t="s">
        <v>421</v>
      </c>
      <c r="M27" s="24">
        <v>2028</v>
      </c>
    </row>
    <row r="28" spans="1:13" ht="22.5">
      <c r="A28" s="51"/>
      <c r="B28" s="214">
        <v>83</v>
      </c>
      <c r="C28" s="214">
        <v>10.3</v>
      </c>
      <c r="D28" s="214">
        <v>0.5</v>
      </c>
      <c r="E28" s="214" t="s">
        <v>16</v>
      </c>
      <c r="F28" s="271" t="s">
        <v>340</v>
      </c>
      <c r="G28" s="50"/>
      <c r="H28" s="50"/>
      <c r="I28" s="35"/>
      <c r="J28" s="35"/>
      <c r="K28" s="24"/>
      <c r="L28" s="271" t="s">
        <v>419</v>
      </c>
      <c r="M28" s="24">
        <v>2028</v>
      </c>
    </row>
    <row r="29" spans="1:13" ht="22.5">
      <c r="A29" s="59"/>
      <c r="B29" s="214">
        <v>83</v>
      </c>
      <c r="C29" s="214">
        <v>11.4</v>
      </c>
      <c r="D29" s="214">
        <v>0.6</v>
      </c>
      <c r="E29" s="214" t="s">
        <v>16</v>
      </c>
      <c r="F29" s="271" t="s">
        <v>340</v>
      </c>
      <c r="G29" s="50"/>
      <c r="H29" s="50"/>
      <c r="I29" s="35"/>
      <c r="J29" s="35"/>
      <c r="K29" s="24"/>
      <c r="L29" s="271" t="s">
        <v>421</v>
      </c>
      <c r="M29" s="24">
        <v>2028</v>
      </c>
    </row>
    <row r="30" spans="1:13" ht="22.5">
      <c r="A30" s="51"/>
      <c r="B30" s="214">
        <v>84</v>
      </c>
      <c r="C30" s="214">
        <v>2.6</v>
      </c>
      <c r="D30" s="214">
        <v>0.2</v>
      </c>
      <c r="E30" s="214" t="s">
        <v>26</v>
      </c>
      <c r="F30" s="271" t="s">
        <v>340</v>
      </c>
      <c r="G30" s="50"/>
      <c r="H30" s="50"/>
      <c r="I30" s="35"/>
      <c r="J30" s="35"/>
      <c r="K30" s="24"/>
      <c r="L30" s="271" t="s">
        <v>421</v>
      </c>
      <c r="M30" s="24">
        <v>2028</v>
      </c>
    </row>
    <row r="31" spans="1:13" ht="22.5">
      <c r="A31" s="59"/>
      <c r="B31" s="214">
        <v>84</v>
      </c>
      <c r="C31" s="214">
        <v>6.7</v>
      </c>
      <c r="D31" s="214">
        <v>1</v>
      </c>
      <c r="E31" s="214" t="s">
        <v>51</v>
      </c>
      <c r="F31" s="271" t="s">
        <v>340</v>
      </c>
      <c r="G31" s="50"/>
      <c r="H31" s="50"/>
      <c r="I31" s="35"/>
      <c r="J31" s="35"/>
      <c r="K31" s="24"/>
      <c r="L31" s="271" t="s">
        <v>421</v>
      </c>
      <c r="M31" s="24">
        <v>2028</v>
      </c>
    </row>
    <row r="32" spans="1:13" ht="22.5">
      <c r="A32" s="59"/>
      <c r="B32" s="214">
        <v>85</v>
      </c>
      <c r="C32" s="214">
        <v>4.7</v>
      </c>
      <c r="D32" s="214">
        <v>0.1</v>
      </c>
      <c r="E32" s="214" t="s">
        <v>26</v>
      </c>
      <c r="F32" s="271" t="s">
        <v>340</v>
      </c>
      <c r="G32" s="50"/>
      <c r="H32" s="50"/>
      <c r="I32" s="35"/>
      <c r="J32" s="35"/>
      <c r="K32" s="24"/>
      <c r="L32" s="271" t="s">
        <v>421</v>
      </c>
      <c r="M32" s="24">
        <v>2028</v>
      </c>
    </row>
    <row r="33" spans="1:13" ht="22.5">
      <c r="A33" s="51"/>
      <c r="B33" s="214">
        <v>85</v>
      </c>
      <c r="C33" s="214">
        <v>13.1</v>
      </c>
      <c r="D33" s="214">
        <v>0.2</v>
      </c>
      <c r="E33" s="214" t="s">
        <v>29</v>
      </c>
      <c r="F33" s="271" t="s">
        <v>340</v>
      </c>
      <c r="G33" s="50"/>
      <c r="H33" s="50"/>
      <c r="I33" s="35"/>
      <c r="J33" s="35"/>
      <c r="K33" s="24"/>
      <c r="L33" s="271" t="s">
        <v>421</v>
      </c>
      <c r="M33" s="24">
        <v>2028</v>
      </c>
    </row>
    <row r="34" spans="1:13" ht="21" customHeight="1">
      <c r="A34" s="46" t="s">
        <v>21</v>
      </c>
      <c r="B34" s="31"/>
      <c r="C34" s="24"/>
      <c r="D34" s="40">
        <f>SUM(D15:D33)</f>
        <v>9.499999999999996</v>
      </c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21" customHeight="1">
      <c r="A35" s="54"/>
      <c r="B35" s="55"/>
      <c r="C35" s="56"/>
      <c r="D35" s="57"/>
      <c r="E35" s="56"/>
      <c r="F35" s="56"/>
      <c r="G35" s="56"/>
      <c r="H35" s="56"/>
      <c r="I35" s="56"/>
      <c r="J35" s="56"/>
      <c r="K35" s="56"/>
      <c r="L35" s="56"/>
      <c r="M35" s="56"/>
    </row>
    <row r="36" spans="1:12" ht="21" customHeight="1">
      <c r="A36" s="58"/>
      <c r="B36" s="414" t="s">
        <v>422</v>
      </c>
      <c r="C36" s="415"/>
      <c r="D36" s="415"/>
      <c r="E36" s="415"/>
      <c r="F36" s="415"/>
      <c r="G36" s="415"/>
      <c r="H36" s="415"/>
      <c r="I36" s="415"/>
      <c r="J36" s="415"/>
      <c r="K36" s="415"/>
      <c r="L36" s="415"/>
    </row>
    <row r="37" spans="2:12" ht="21" customHeight="1">
      <c r="B37" s="414" t="s">
        <v>343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</row>
    <row r="38" ht="21" customHeight="1">
      <c r="C38" t="s">
        <v>46</v>
      </c>
    </row>
    <row r="39" ht="21" customHeight="1">
      <c r="G39" s="4"/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</sheetData>
  <sheetProtection/>
  <mergeCells count="20">
    <mergeCell ref="A1:M1"/>
    <mergeCell ref="B3:F3"/>
    <mergeCell ref="A4:D4"/>
    <mergeCell ref="A8:M8"/>
    <mergeCell ref="B36:L36"/>
    <mergeCell ref="F14:I14"/>
    <mergeCell ref="M11:M12"/>
    <mergeCell ref="B11:B12"/>
    <mergeCell ref="C11:C12"/>
    <mergeCell ref="D11:D12"/>
    <mergeCell ref="H2:L2"/>
    <mergeCell ref="H3:L3"/>
    <mergeCell ref="H4:L4"/>
    <mergeCell ref="H5:L5"/>
    <mergeCell ref="A11:A12"/>
    <mergeCell ref="B37:L37"/>
    <mergeCell ref="A9:M9"/>
    <mergeCell ref="E11:E12"/>
    <mergeCell ref="G11:K11"/>
    <mergeCell ref="L11:L12"/>
  </mergeCells>
  <printOptions horizontalCentered="1"/>
  <pageMargins left="0.7086614173228347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</cp:lastModifiedBy>
  <cp:lastPrinted>2023-03-01T07:18:23Z</cp:lastPrinted>
  <dcterms:created xsi:type="dcterms:W3CDTF">2022-02-07T07:50:11Z</dcterms:created>
  <dcterms:modified xsi:type="dcterms:W3CDTF">2023-03-02T08:04:37Z</dcterms:modified>
  <cp:category/>
  <cp:version/>
  <cp:contentType/>
  <cp:contentStatus/>
</cp:coreProperties>
</file>